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10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  <definedName name="_xlnm.Print_Area" localSheetId="5">'рынок'!$A$1:$H$14</definedName>
    <definedName name="_xlnm.Print_Area" localSheetId="7">'финансы'!$A$1:$F$73</definedName>
  </definedNames>
  <calcPr fullCalcOnLoad="1"/>
</workbook>
</file>

<file path=xl/sharedStrings.xml><?xml version="1.0" encoding="utf-8"?>
<sst xmlns="http://schemas.openxmlformats.org/spreadsheetml/2006/main" count="606" uniqueCount="338">
  <si>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</si>
  <si>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</si>
  <si>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</si>
  <si>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</si>
  <si>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</si>
  <si>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</si>
  <si>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</si>
  <si>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</si>
  <si>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</si>
  <si>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</si>
  <si>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</si>
  <si>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</si>
  <si>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</si>
  <si>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</si>
  <si>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</si>
  <si>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</si>
  <si>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</si>
  <si>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</si>
  <si>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</si>
  <si>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</si>
  <si>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</si>
  <si>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</si>
  <si>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</si>
  <si>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</si>
  <si>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</si>
  <si>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</si>
  <si>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</si>
  <si>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</si>
  <si>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</si>
  <si>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</si>
  <si>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</si>
  <si>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</si>
  <si>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</si>
  <si>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</si>
  <si>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</si>
  <si>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</si>
  <si>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</si>
  <si>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</si>
  <si>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</si>
  <si>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</si>
  <si>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</si>
  <si>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</si>
  <si>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</si>
  <si>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</si>
  <si>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</si>
  <si>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</si>
  <si>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</si>
  <si>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</si>
  <si>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</si>
  <si>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</si>
  <si>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</si>
  <si>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</si>
  <si>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</si>
  <si>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</si>
  <si>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</si>
  <si>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</si>
  <si>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</si>
  <si>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</si>
  <si>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</si>
  <si>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</si>
  <si>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</si>
  <si>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</si>
  <si>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</si>
  <si>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</si>
  <si>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</si>
  <si>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</si>
  <si>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</si>
  <si>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</si>
  <si>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</si>
  <si>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</si>
  <si>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</si>
  <si>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</si>
  <si>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</si>
  <si>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</si>
  <si>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</si>
  <si>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</si>
  <si>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</si>
  <si>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</si>
  <si>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</si>
  <si>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</si>
  <si>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</si>
  <si>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</si>
  <si>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</si>
  <si>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</si>
  <si>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</si>
  <si>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</si>
  <si>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</si>
  <si>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</si>
  <si>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</si>
  <si>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</si>
  <si>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</si>
  <si>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</si>
  <si>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</si>
  <si>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</si>
  <si>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</si>
  <si>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</si>
  <si>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</si>
  <si>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</si>
  <si>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</si>
  <si>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</si>
  <si>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</si>
  <si>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</si>
  <si>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</si>
  <si>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</si>
  <si>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</si>
  <si>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</si>
  <si>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</si>
  <si>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</si>
  <si>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</si>
  <si>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</si>
  <si>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</si>
  <si>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</si>
  <si>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</si>
  <si>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</si>
  <si>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</si>
  <si>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</si>
  <si>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</si>
  <si>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</si>
  <si>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</si>
  <si>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</si>
  <si>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</si>
  <si>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</si>
  <si>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</si>
  <si>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</si>
  <si>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</si>
  <si>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</si>
  <si>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</si>
  <si>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</si>
  <si>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</si>
  <si>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</si>
  <si>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</si>
  <si>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</si>
  <si>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</si>
  <si>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</si>
  <si>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</si>
  <si>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</si>
  <si>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</si>
  <si>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</si>
  <si>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</si>
  <si>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</si>
  <si>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</si>
  <si>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</si>
  <si>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</si>
  <si>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</si>
  <si>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</si>
  <si>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</si>
  <si>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</si>
  <si>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</si>
  <si>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</si>
  <si>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</si>
  <si>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</si>
  <si>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</si>
  <si>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</si>
  <si>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</si>
  <si>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</si>
  <si>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</si>
  <si>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</si>
  <si>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</si>
  <si>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</si>
  <si>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</si>
  <si>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</si>
  <si>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</si>
  <si>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</si>
  <si>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</si>
  <si>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</si>
  <si>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</si>
  <si>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</si>
  <si>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</si>
  <si>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</si>
  <si>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</si>
  <si>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</si>
  <si>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</si>
  <si>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</si>
  <si>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</si>
  <si>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</si>
  <si>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</si>
  <si>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</si>
  <si>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</si>
  <si>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</si>
  <si>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</si>
  <si>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</si>
  <si>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</si>
  <si>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</si>
  <si>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</si>
  <si>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</si>
  <si>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</si>
  <si>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</si>
  <si>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</si>
  <si>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</si>
  <si>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</si>
  <si>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</si>
  <si>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</si>
  <si>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</si>
  <si>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</si>
  <si>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</si>
  <si>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</si>
  <si>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</si>
  <si>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</si>
  <si>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</si>
  <si>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</si>
  <si>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</si>
  <si>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</si>
  <si>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</si>
  <si>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</si>
  <si>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</si>
  <si>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</si>
  <si>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</si>
  <si>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</si>
  <si>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</si>
  <si>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</si>
  <si>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</si>
  <si>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</si>
  <si>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</si>
  <si>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</si>
  <si>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</si>
  <si>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</si>
  <si>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</si>
  <si>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</si>
  <si>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</si>
  <si>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</si>
  <si>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</si>
  <si>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</si>
  <si>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</si>
  <si>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</si>
  <si>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</si>
  <si>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</si>
  <si>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</si>
  <si>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</si>
  <si>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</si>
  <si>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чел.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</si>
  <si>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</si>
  <si>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</si>
  <si>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</si>
  <si>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</si>
  <si>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</si>
  <si>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</si>
  <si>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</si>
  <si>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</si>
  <si>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</si>
  <si>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</si>
  <si>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</si>
  <si>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</si>
  <si>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</si>
  <si>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</si>
  <si>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</si>
  <si>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</si>
  <si>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</si>
  <si>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</si>
  <si>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</si>
  <si>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</si>
  <si>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</si>
  <si>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</si>
  <si>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</si>
  <si>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</si>
  <si>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</si>
  <si>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</si>
  <si>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</si>
  <si>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</si>
  <si>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</si>
  <si>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</si>
  <si>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</si>
  <si>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</si>
  <si>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</si>
  <si>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</si>
  <si>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</si>
  <si>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</si>
  <si>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</si>
  <si>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</si>
  <si>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</si>
  <si>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</si>
  <si>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</si>
  <si>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</si>
  <si>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</si>
  <si>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</si>
  <si>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</si>
  <si>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</si>
  <si>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</si>
  <si>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</si>
  <si>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</si>
  <si>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</si>
  <si>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</si>
  <si>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</si>
  <si>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</si>
  <si>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</si>
  <si>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</si>
  <si>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</si>
  <si>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</si>
  <si>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</si>
  <si>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</si>
  <si>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</si>
  <si>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</si>
  <si>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</si>
  <si>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</si>
  <si>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</si>
  <si>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</si>
  <si>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</si>
  <si>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</si>
  <si>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</si>
  <si>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</si>
  <si>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</si>
  <si>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</si>
  <si>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</si>
  <si>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</si>
  <si>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</si>
  <si>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</si>
  <si>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</si>
  <si>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</si>
  <si>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</si>
  <si>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</si>
  <si>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</si>
  <si>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2015 г.</t>
  </si>
  <si>
    <t>2016 г.</t>
  </si>
  <si>
    <t>Ленинградской области</t>
  </si>
  <si>
    <t>2017 г.</t>
  </si>
  <si>
    <t xml:space="preserve">ОСНОВНЫЕ ПОКАЗАТЕЛИ ПРОГНОЗА </t>
  </si>
  <si>
    <t>СОЦИАЛЬНО-ЭКОНОМИЧЕСКОГО РАЗВИТИЯ</t>
  </si>
  <si>
    <t>МО "Свердловское городское поселение"</t>
  </si>
  <si>
    <t>Всеволожского муниципального района</t>
  </si>
  <si>
    <t>на 2015 год и плановый период на 2016 - 2017 годы</t>
  </si>
  <si>
    <t>Администрация</t>
  </si>
  <si>
    <t>2014 год</t>
  </si>
  <si>
    <t>х</t>
  </si>
  <si>
    <t>- Сельское хозяйство, охота и лесное хозяйство</t>
  </si>
  <si>
    <t>- Оптовая и розничная торговля, ремонт автотранспортных средств, мотоциклов, бытовых изделий и предметов личного пользования</t>
  </si>
  <si>
    <t>- Оптовая и розничная торговля, ремонт автотранспортных средств, мотоциклов и бытовых изделий и предметов личного пользования</t>
  </si>
  <si>
    <t>- Гостиницы и рестораны</t>
  </si>
  <si>
    <t>- Транспорт и связь</t>
  </si>
  <si>
    <t>- Операции с недвижимым имуществом, аренда и предоставление услуг</t>
  </si>
  <si>
    <t>- Государственное управление и обеспечение военной безопасности; обязательное социальное обеспечение</t>
  </si>
  <si>
    <t>- Образование</t>
  </si>
  <si>
    <t>- Здравоохранение и предоставление социальных услуг</t>
  </si>
  <si>
    <t>- Предоставление прочих коммунальных, социальных и персональных услуг</t>
  </si>
  <si>
    <t>Грибы</t>
  </si>
  <si>
    <t>маршрутное такси № 476</t>
  </si>
  <si>
    <t>автобус № 476</t>
  </si>
  <si>
    <t xml:space="preserve"> - Производство кирпича, черепицы и прочих строительных изделий из обожженной глины</t>
  </si>
  <si>
    <t xml:space="preserve"> </t>
  </si>
  <si>
    <t>- Обрабатывающие производства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</si>
</sst>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"/>
    <numFmt numFmtId="191" formatCode="0.000"/>
    <numFmt numFmtId="192" formatCode="0.000000"/>
    <numFmt numFmtId="193" formatCode="0.00000"/>
    <numFmt numFmtId="194" formatCode="0.00000000"/>
    <numFmt numFmtId="195" formatCode="0.000000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 vertical="justify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4" fillId="18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3" xfId="0" applyFont="1" applyBorder="1" applyAlignment="1">
      <alignment horizontal="center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21" xfId="0" applyFont="1" applyFill="1" applyBorder="1" applyAlignment="1" applyProtection="1">
      <alignment horizontal="left" vertical="center" wrapText="1" indent="1"/>
      <protection/>
    </xf>
    <xf numFmtId="0" fontId="9" fillId="0" borderId="21" xfId="0" applyFont="1" applyFill="1" applyBorder="1" applyAlignment="1" applyProtection="1">
      <alignment horizontal="left" wrapText="1" indent="1"/>
      <protection/>
    </xf>
    <xf numFmtId="0" fontId="9" fillId="0" borderId="21" xfId="0" applyFont="1" applyFill="1" applyBorder="1" applyAlignment="1" applyProtection="1">
      <alignment horizontal="left" vertical="center" wrapText="1" indent="2"/>
      <protection/>
    </xf>
    <xf numFmtId="0" fontId="9" fillId="0" borderId="22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18" borderId="26" xfId="0" applyFont="1" applyFill="1" applyBorder="1" applyAlignment="1" applyProtection="1">
      <alignment horizontal="left" vertical="center" wrapText="1"/>
      <protection/>
    </xf>
    <xf numFmtId="0" fontId="5" fillId="18" borderId="26" xfId="0" applyFont="1" applyFill="1" applyBorder="1" applyAlignment="1" applyProtection="1">
      <alignment horizontal="left" vertical="center" wrapText="1"/>
      <protection/>
    </xf>
    <xf numFmtId="0" fontId="4" fillId="15" borderId="26" xfId="0" applyFont="1" applyFill="1" applyBorder="1" applyAlignment="1" applyProtection="1">
      <alignment horizontal="left" vertical="center" wrapText="1"/>
      <protection/>
    </xf>
    <xf numFmtId="0" fontId="5" fillId="15" borderId="26" xfId="0" applyFont="1" applyFill="1" applyBorder="1" applyAlignment="1" applyProtection="1">
      <alignment horizontal="left" vertical="center" wrapText="1"/>
      <protection/>
    </xf>
    <xf numFmtId="0" fontId="4" fillId="18" borderId="26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 horizontal="left" vertical="center" wrapText="1"/>
      <protection/>
    </xf>
    <xf numFmtId="0" fontId="4" fillId="18" borderId="25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18" borderId="31" xfId="0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13" xfId="0" applyBorder="1" applyAlignment="1">
      <alignment horizontal="center"/>
    </xf>
    <xf numFmtId="0" fontId="5" fillId="0" borderId="37" xfId="0" applyFont="1" applyBorder="1" applyAlignment="1">
      <alignment/>
    </xf>
    <xf numFmtId="0" fontId="4" fillId="0" borderId="3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29" xfId="0" applyFont="1" applyBorder="1" applyAlignment="1" quotePrefix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4" fillId="0" borderId="21" xfId="0" applyFont="1" applyFill="1" applyBorder="1" applyAlignment="1" applyProtection="1">
      <alignment horizontal="left"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4" fillId="0" borderId="18" xfId="0" applyFont="1" applyBorder="1" applyAlignment="1" quotePrefix="1">
      <alignment horizontal="left" vertical="top" wrapText="1"/>
    </xf>
    <xf numFmtId="0" fontId="4" fillId="0" borderId="21" xfId="0" applyFont="1" applyBorder="1" applyAlignment="1" quotePrefix="1">
      <alignment horizontal="left" vertical="top" wrapText="1"/>
    </xf>
    <xf numFmtId="0" fontId="4" fillId="0" borderId="31" xfId="0" applyFont="1" applyBorder="1" applyAlignment="1">
      <alignment vertical="top" wrapText="1"/>
    </xf>
    <xf numFmtId="0" fontId="4" fillId="0" borderId="11" xfId="0" applyFont="1" applyBorder="1" applyAlignment="1" quotePrefix="1">
      <alignment horizontal="left" vertical="top" wrapText="1"/>
    </xf>
    <xf numFmtId="0" fontId="0" fillId="0" borderId="40" xfId="0" applyBorder="1" applyAlignment="1">
      <alignment vertical="top" wrapText="1"/>
    </xf>
    <xf numFmtId="0" fontId="8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4" fillId="0" borderId="23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top" wrapText="1"/>
    </xf>
    <xf numFmtId="0" fontId="8" fillId="18" borderId="26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horizontal="center" vertical="justify"/>
    </xf>
    <xf numFmtId="0" fontId="4" fillId="0" borderId="29" xfId="0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18" borderId="17" xfId="0" applyFont="1" applyFill="1" applyBorder="1" applyAlignment="1" applyProtection="1">
      <alignment horizontal="left" vertical="top" wrapText="1"/>
      <protection/>
    </xf>
    <xf numFmtId="0" fontId="4" fillId="18" borderId="23" xfId="0" applyFont="1" applyFill="1" applyBorder="1" applyAlignment="1" applyProtection="1">
      <alignment horizontal="left" vertical="top" wrapText="1"/>
      <protection/>
    </xf>
    <xf numFmtId="0" fontId="4" fillId="0" borderId="29" xfId="0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 quotePrefix="1">
      <alignment horizontal="left" vertical="top" wrapText="1"/>
    </xf>
    <xf numFmtId="0" fontId="4" fillId="0" borderId="45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2" fontId="4" fillId="0" borderId="13" xfId="0" applyNumberFormat="1" applyFont="1" applyBorder="1" applyAlignment="1">
      <alignment/>
    </xf>
    <xf numFmtId="0" fontId="5" fillId="18" borderId="26" xfId="0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Border="1" applyAlignment="1">
      <alignment vertical="top" wrapText="1"/>
    </xf>
    <xf numFmtId="4" fontId="4" fillId="0" borderId="16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48" xfId="0" applyNumberFormat="1" applyBorder="1" applyAlignment="1">
      <alignment/>
    </xf>
    <xf numFmtId="3" fontId="4" fillId="0" borderId="4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44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13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 vertical="justify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7" xfId="0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80" fontId="4" fillId="0" borderId="43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31" xfId="0" applyNumberFormat="1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 wrapText="1"/>
      <protection/>
    </xf>
    <xf numFmtId="3" fontId="0" fillId="0" borderId="43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0" fillId="0" borderId="4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85" fontId="0" fillId="0" borderId="43" xfId="0" applyNumberFormat="1" applyFill="1" applyBorder="1" applyAlignment="1">
      <alignment/>
    </xf>
    <xf numFmtId="185" fontId="0" fillId="0" borderId="17" xfId="0" applyNumberFormat="1" applyFill="1" applyBorder="1" applyAlignment="1">
      <alignment/>
    </xf>
    <xf numFmtId="185" fontId="0" fillId="0" borderId="31" xfId="0" applyNumberFormat="1" applyFill="1" applyBorder="1" applyAlignment="1">
      <alignment/>
    </xf>
    <xf numFmtId="185" fontId="0" fillId="0" borderId="15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vertical="top" wrapText="1"/>
    </xf>
    <xf numFmtId="1" fontId="4" fillId="0" borderId="17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vertical="top" wrapText="1"/>
    </xf>
    <xf numFmtId="1" fontId="4" fillId="0" borderId="17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180" fontId="4" fillId="0" borderId="23" xfId="0" applyNumberFormat="1" applyFont="1" applyFill="1" applyBorder="1" applyAlignment="1">
      <alignment vertical="top" wrapText="1"/>
    </xf>
    <xf numFmtId="180" fontId="4" fillId="0" borderId="13" xfId="0" applyNumberFormat="1" applyFont="1" applyFill="1" applyBorder="1" applyAlignment="1">
      <alignment/>
    </xf>
    <xf numFmtId="180" fontId="4" fillId="0" borderId="58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80" fontId="4" fillId="0" borderId="26" xfId="0" applyNumberFormat="1" applyFont="1" applyFill="1" applyBorder="1" applyAlignment="1">
      <alignment/>
    </xf>
    <xf numFmtId="180" fontId="4" fillId="0" borderId="26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2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46" xfId="0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46" xfId="0" applyNumberFormat="1" applyFont="1" applyFill="1" applyBorder="1" applyAlignment="1">
      <alignment/>
    </xf>
    <xf numFmtId="2" fontId="0" fillId="0" borderId="17" xfId="0" applyNumberForma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 quotePrefix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0" fontId="0" fillId="0" borderId="26" xfId="0" applyNumberFormat="1" applyFill="1" applyBorder="1" applyAlignment="1">
      <alignment/>
    </xf>
    <xf numFmtId="191" fontId="0" fillId="0" borderId="26" xfId="0" applyNumberFormat="1" applyFill="1" applyBorder="1" applyAlignment="1">
      <alignment/>
    </xf>
    <xf numFmtId="190" fontId="0" fillId="0" borderId="17" xfId="0" applyNumberFormat="1" applyFill="1" applyBorder="1" applyAlignment="1">
      <alignment/>
    </xf>
    <xf numFmtId="191" fontId="0" fillId="0" borderId="17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4:J48"/>
  <sheetViews>
    <sheetView view="pageBreakPreview" zoomScaleNormal="75" zoomScaleSheetLayoutView="100" workbookViewId="0" topLeftCell="A13">
      <selection activeCell="E6" sqref="E6"/>
    </sheetView>
  </sheetViews>
  <sheetFormatPr defaultColWidth="9.00390625" defaultRowHeight="12.75"/>
  <cols>
    <col min="1" max="16384" width="9.125" style="90" customWidth="1"/>
  </cols>
  <sheetData>
    <row r="14" spans="1:10" ht="15.75">
      <c r="A14" s="375" t="s">
        <v>314</v>
      </c>
      <c r="B14" s="375"/>
      <c r="C14" s="375"/>
      <c r="D14" s="375"/>
      <c r="E14" s="375"/>
      <c r="F14" s="375"/>
      <c r="G14" s="375"/>
      <c r="H14" s="375"/>
      <c r="I14" s="375"/>
      <c r="J14" s="375"/>
    </row>
    <row r="15" spans="1:10" ht="15.75">
      <c r="A15" s="170"/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ht="15.75">
      <c r="A16" s="375" t="s">
        <v>315</v>
      </c>
      <c r="B16" s="375"/>
      <c r="C16" s="375"/>
      <c r="D16" s="375"/>
      <c r="E16" s="375"/>
      <c r="F16" s="375"/>
      <c r="G16" s="375"/>
      <c r="H16" s="375"/>
      <c r="I16" s="375"/>
      <c r="J16" s="375"/>
    </row>
    <row r="17" spans="1:10" ht="15.75">
      <c r="A17" s="171"/>
      <c r="B17" s="171"/>
      <c r="C17" s="171"/>
      <c r="D17" s="171"/>
      <c r="E17" s="171"/>
      <c r="F17" s="171"/>
      <c r="G17" s="171"/>
      <c r="H17" s="171"/>
      <c r="I17" s="170"/>
      <c r="J17" s="170"/>
    </row>
    <row r="18" spans="1:10" ht="18.75">
      <c r="A18" s="374" t="s">
        <v>316</v>
      </c>
      <c r="B18" s="374"/>
      <c r="C18" s="374"/>
      <c r="D18" s="374"/>
      <c r="E18" s="374"/>
      <c r="F18" s="374"/>
      <c r="G18" s="374"/>
      <c r="H18" s="374"/>
      <c r="I18" s="374"/>
      <c r="J18" s="374"/>
    </row>
    <row r="19" spans="1:10" ht="18.75">
      <c r="A19" s="376" t="s">
        <v>317</v>
      </c>
      <c r="B19" s="376"/>
      <c r="C19" s="376"/>
      <c r="D19" s="376"/>
      <c r="E19" s="376"/>
      <c r="F19" s="376"/>
      <c r="G19" s="376"/>
      <c r="H19" s="376"/>
      <c r="I19" s="376"/>
      <c r="J19" s="376"/>
    </row>
    <row r="20" spans="1:10" ht="18.75">
      <c r="A20" s="374" t="s">
        <v>312</v>
      </c>
      <c r="B20" s="374"/>
      <c r="C20" s="374"/>
      <c r="D20" s="374"/>
      <c r="E20" s="374"/>
      <c r="F20" s="374"/>
      <c r="G20" s="374"/>
      <c r="H20" s="374"/>
      <c r="I20" s="374"/>
      <c r="J20" s="374"/>
    </row>
    <row r="21" spans="1:10" ht="15.75">
      <c r="A21" s="170"/>
      <c r="B21" s="170"/>
      <c r="C21" s="170"/>
      <c r="D21" s="170"/>
      <c r="E21" s="170"/>
      <c r="F21" s="170"/>
      <c r="G21" s="170"/>
      <c r="H21" s="170"/>
      <c r="I21" s="170"/>
      <c r="J21" s="170"/>
    </row>
    <row r="22" spans="1:10" ht="15.75">
      <c r="A22" s="170"/>
      <c r="B22" s="170"/>
      <c r="C22" s="170"/>
      <c r="D22" s="170"/>
      <c r="E22" s="170"/>
      <c r="F22" s="170"/>
      <c r="G22" s="170"/>
      <c r="H22" s="170"/>
      <c r="I22" s="170"/>
      <c r="J22" s="170"/>
    </row>
    <row r="23" spans="1:10" ht="15.75">
      <c r="A23" s="170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0" ht="18.75">
      <c r="A24" s="374" t="s">
        <v>318</v>
      </c>
      <c r="B24" s="374"/>
      <c r="C24" s="374"/>
      <c r="D24" s="374"/>
      <c r="E24" s="374"/>
      <c r="F24" s="374"/>
      <c r="G24" s="374"/>
      <c r="H24" s="374"/>
      <c r="I24" s="374"/>
      <c r="J24" s="374"/>
    </row>
    <row r="25" spans="1:10" ht="15.75">
      <c r="A25" s="170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ht="15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</row>
    <row r="44" spans="1:10" ht="15.75">
      <c r="A44" s="373"/>
      <c r="B44" s="373"/>
      <c r="C44" s="373"/>
      <c r="D44" s="373"/>
      <c r="E44" s="373"/>
      <c r="F44" s="373"/>
      <c r="G44" s="373"/>
      <c r="H44" s="373"/>
      <c r="I44" s="373"/>
      <c r="J44" s="373"/>
    </row>
    <row r="45" spans="1:10" ht="15.75">
      <c r="A45" s="373" t="s">
        <v>319</v>
      </c>
      <c r="B45" s="373"/>
      <c r="C45" s="373"/>
      <c r="D45" s="373"/>
      <c r="E45" s="373"/>
      <c r="F45" s="373"/>
      <c r="G45" s="373"/>
      <c r="H45" s="373"/>
      <c r="I45" s="373"/>
      <c r="J45" s="373"/>
    </row>
    <row r="46" spans="1:10" ht="15.75">
      <c r="A46" s="373" t="s">
        <v>316</v>
      </c>
      <c r="B46" s="373"/>
      <c r="C46" s="373"/>
      <c r="D46" s="373"/>
      <c r="E46" s="373"/>
      <c r="F46" s="373"/>
      <c r="G46" s="373"/>
      <c r="H46" s="373"/>
      <c r="I46" s="373"/>
      <c r="J46" s="373"/>
    </row>
    <row r="47" spans="1:10" ht="15.75">
      <c r="A47" s="373" t="s">
        <v>320</v>
      </c>
      <c r="B47" s="373"/>
      <c r="C47" s="373"/>
      <c r="D47" s="373"/>
      <c r="E47" s="373"/>
      <c r="F47" s="373"/>
      <c r="G47" s="373"/>
      <c r="H47" s="373"/>
      <c r="I47" s="373"/>
      <c r="J47" s="373"/>
    </row>
    <row r="48" spans="1:9" ht="15.75">
      <c r="A48" s="170"/>
      <c r="B48" s="170"/>
      <c r="C48" s="170"/>
      <c r="D48" s="170"/>
      <c r="E48" s="170"/>
      <c r="F48" s="170"/>
      <c r="G48" s="170"/>
      <c r="H48" s="170"/>
      <c r="I48" s="170"/>
    </row>
  </sheetData>
  <sheetProtection/>
  <mergeCells count="10">
    <mergeCell ref="A14:J14"/>
    <mergeCell ref="A16:J16"/>
    <mergeCell ref="A18:J18"/>
    <mergeCell ref="A19:J19"/>
    <mergeCell ref="A47:J47"/>
    <mergeCell ref="A46:J46"/>
    <mergeCell ref="A20:J20"/>
    <mergeCell ref="A24:J24"/>
    <mergeCell ref="A44:J44"/>
    <mergeCell ref="A45:J45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Normal="75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55" t="s">
        <v>0</v>
      </c>
      <c r="B2" s="61" t="s">
        <v>8</v>
      </c>
      <c r="C2" s="160" t="s">
        <v>293</v>
      </c>
      <c r="D2" s="160" t="s">
        <v>294</v>
      </c>
      <c r="E2" s="377" t="s">
        <v>2</v>
      </c>
      <c r="F2" s="378"/>
      <c r="G2" s="379"/>
    </row>
    <row r="3" spans="1:7" ht="16.5" thickBot="1">
      <c r="A3" s="57"/>
      <c r="B3" s="62" t="s">
        <v>9</v>
      </c>
      <c r="C3" s="94" t="s">
        <v>232</v>
      </c>
      <c r="D3" s="94" t="s">
        <v>285</v>
      </c>
      <c r="E3" s="58" t="s">
        <v>310</v>
      </c>
      <c r="F3" s="95" t="s">
        <v>311</v>
      </c>
      <c r="G3" s="58" t="s">
        <v>313</v>
      </c>
    </row>
    <row r="4" spans="1:7" ht="15">
      <c r="A4" s="136"/>
      <c r="B4" s="82"/>
      <c r="C4" s="4"/>
      <c r="D4" s="4"/>
      <c r="E4" s="17"/>
      <c r="F4" s="4"/>
      <c r="G4" s="17"/>
    </row>
    <row r="5" spans="1:7" ht="31.5">
      <c r="A5" s="137" t="s">
        <v>134</v>
      </c>
      <c r="B5" s="138"/>
      <c r="C5" s="25"/>
      <c r="D5" s="25"/>
      <c r="E5" s="25"/>
      <c r="F5" s="25"/>
      <c r="G5" s="25"/>
    </row>
    <row r="6" spans="1:7" ht="0.75" customHeight="1" thickBot="1">
      <c r="A6" s="139"/>
      <c r="B6" s="140"/>
      <c r="C6" s="30"/>
      <c r="D6" s="30"/>
      <c r="E6" s="30"/>
      <c r="F6" s="354"/>
      <c r="G6" s="354"/>
    </row>
    <row r="7" spans="1:7" ht="45">
      <c r="A7" s="141" t="s">
        <v>256</v>
      </c>
      <c r="B7" s="142" t="s">
        <v>242</v>
      </c>
      <c r="C7" s="218">
        <v>3.6</v>
      </c>
      <c r="D7" s="341">
        <v>2.95721</v>
      </c>
      <c r="E7" s="342">
        <f>D7*83.33%</f>
        <v>2.464243093</v>
      </c>
      <c r="F7" s="358">
        <f>E7*83.33%</f>
        <v>2.0534537693968997</v>
      </c>
      <c r="G7" s="355">
        <f>F7*83.33%</f>
        <v>1.7111430260384364</v>
      </c>
    </row>
    <row r="8" spans="1:7" ht="15">
      <c r="A8" s="106" t="s">
        <v>244</v>
      </c>
      <c r="B8" s="143"/>
      <c r="C8" s="343"/>
      <c r="D8" s="343"/>
      <c r="E8" s="342"/>
      <c r="F8" s="359"/>
      <c r="G8" s="356"/>
    </row>
    <row r="9" spans="1:7" ht="30">
      <c r="A9" s="87" t="s">
        <v>6</v>
      </c>
      <c r="B9" s="144" t="s">
        <v>242</v>
      </c>
      <c r="C9" s="343">
        <v>2.1</v>
      </c>
      <c r="D9" s="344">
        <v>1.32368</v>
      </c>
      <c r="E9" s="342">
        <f aca="true" t="shared" si="0" ref="E9:G11">D9*83.33%</f>
        <v>1.1030225439999999</v>
      </c>
      <c r="F9" s="359">
        <f t="shared" si="0"/>
        <v>0.9191486859151998</v>
      </c>
      <c r="G9" s="356">
        <f t="shared" si="0"/>
        <v>0.765926599973136</v>
      </c>
    </row>
    <row r="10" spans="1:7" ht="30">
      <c r="A10" s="87" t="s">
        <v>243</v>
      </c>
      <c r="B10" s="144" t="s">
        <v>242</v>
      </c>
      <c r="C10" s="343">
        <v>0.5</v>
      </c>
      <c r="D10" s="344">
        <v>1.07155</v>
      </c>
      <c r="E10" s="342">
        <f t="shared" si="0"/>
        <v>0.8929226149999999</v>
      </c>
      <c r="F10" s="359">
        <f t="shared" si="0"/>
        <v>0.7440724150794998</v>
      </c>
      <c r="G10" s="356">
        <f t="shared" si="0"/>
        <v>0.6200355434857472</v>
      </c>
    </row>
    <row r="11" spans="1:7" ht="30">
      <c r="A11" s="107" t="s">
        <v>213</v>
      </c>
      <c r="B11" s="144" t="s">
        <v>242</v>
      </c>
      <c r="C11" s="345">
        <v>1</v>
      </c>
      <c r="D11" s="345">
        <v>0.56197</v>
      </c>
      <c r="E11" s="342">
        <f t="shared" si="0"/>
        <v>0.46828960099999994</v>
      </c>
      <c r="F11" s="359">
        <f t="shared" si="0"/>
        <v>0.3902257245132999</v>
      </c>
      <c r="G11" s="356">
        <f t="shared" si="0"/>
        <v>0.3251750962369328</v>
      </c>
    </row>
    <row r="12" spans="1:7" ht="45">
      <c r="A12" s="106" t="s">
        <v>135</v>
      </c>
      <c r="B12" s="144" t="s">
        <v>242</v>
      </c>
      <c r="C12" s="346"/>
      <c r="D12" s="346"/>
      <c r="E12" s="346"/>
      <c r="F12" s="347"/>
      <c r="G12" s="347"/>
    </row>
    <row r="13" spans="1:7" ht="45">
      <c r="A13" s="106" t="s">
        <v>236</v>
      </c>
      <c r="B13" s="97" t="s">
        <v>247</v>
      </c>
      <c r="C13" s="348">
        <f>381400/демогр!C10</f>
        <v>34.685340123681335</v>
      </c>
      <c r="D13" s="348">
        <f>381400/демогр!D10</f>
        <v>34.63684853573131</v>
      </c>
      <c r="E13" s="348">
        <f>381400/демогр!E10</f>
        <v>34.588424741093775</v>
      </c>
      <c r="F13" s="320">
        <f>381400/демогр!F10</f>
        <v>34.54006864499079</v>
      </c>
      <c r="G13" s="320">
        <f>381400/демогр!G10</f>
        <v>34.4917801527769</v>
      </c>
    </row>
    <row r="14" spans="1:7" ht="45">
      <c r="A14" s="106" t="s">
        <v>257</v>
      </c>
      <c r="B14" s="97" t="s">
        <v>7</v>
      </c>
      <c r="C14" s="346">
        <v>100</v>
      </c>
      <c r="D14" s="346">
        <v>100</v>
      </c>
      <c r="E14" s="346">
        <v>100</v>
      </c>
      <c r="F14" s="347">
        <v>100</v>
      </c>
      <c r="G14" s="347">
        <v>100</v>
      </c>
    </row>
    <row r="15" spans="1:8" ht="52.5" customHeight="1">
      <c r="A15" s="107" t="s">
        <v>218</v>
      </c>
      <c r="B15" s="143"/>
      <c r="C15" s="346"/>
      <c r="D15" s="346"/>
      <c r="E15" s="346"/>
      <c r="F15" s="347"/>
      <c r="G15" s="347"/>
      <c r="H15" s="1"/>
    </row>
    <row r="16" spans="1:8" ht="18" customHeight="1">
      <c r="A16" s="106" t="s">
        <v>237</v>
      </c>
      <c r="B16" s="97" t="s">
        <v>245</v>
      </c>
      <c r="C16" s="346">
        <v>0</v>
      </c>
      <c r="D16" s="346">
        <v>0</v>
      </c>
      <c r="E16" s="346">
        <v>0</v>
      </c>
      <c r="F16" s="347">
        <v>0</v>
      </c>
      <c r="G16" s="347">
        <v>0</v>
      </c>
      <c r="H16" s="1"/>
    </row>
    <row r="17" spans="1:8" ht="20.25" customHeight="1">
      <c r="A17" s="106" t="s">
        <v>238</v>
      </c>
      <c r="B17" s="97" t="s">
        <v>245</v>
      </c>
      <c r="C17" s="346">
        <v>0</v>
      </c>
      <c r="D17" s="346">
        <v>0</v>
      </c>
      <c r="E17" s="346">
        <v>0</v>
      </c>
      <c r="F17" s="347">
        <v>0</v>
      </c>
      <c r="G17" s="347">
        <v>0</v>
      </c>
      <c r="H17" s="1"/>
    </row>
    <row r="18" spans="1:8" ht="18.75" customHeight="1">
      <c r="A18" s="106" t="s">
        <v>239</v>
      </c>
      <c r="B18" s="97" t="s">
        <v>245</v>
      </c>
      <c r="C18" s="346">
        <v>0</v>
      </c>
      <c r="D18" s="346">
        <v>0</v>
      </c>
      <c r="E18" s="346">
        <v>0</v>
      </c>
      <c r="F18" s="347">
        <v>0</v>
      </c>
      <c r="G18" s="347">
        <v>0</v>
      </c>
      <c r="H18" s="1"/>
    </row>
    <row r="19" spans="1:8" ht="30">
      <c r="A19" s="106" t="s">
        <v>240</v>
      </c>
      <c r="B19" s="97" t="s">
        <v>246</v>
      </c>
      <c r="C19" s="346">
        <v>0</v>
      </c>
      <c r="D19" s="346">
        <v>0</v>
      </c>
      <c r="E19" s="346">
        <v>0</v>
      </c>
      <c r="F19" s="347">
        <v>0</v>
      </c>
      <c r="G19" s="347">
        <v>0</v>
      </c>
      <c r="H19" s="1"/>
    </row>
    <row r="20" spans="1:8" ht="15">
      <c r="A20" s="107" t="s">
        <v>241</v>
      </c>
      <c r="B20" s="97"/>
      <c r="C20" s="346">
        <v>0</v>
      </c>
      <c r="D20" s="346">
        <v>0</v>
      </c>
      <c r="E20" s="346">
        <v>0</v>
      </c>
      <c r="F20" s="347">
        <v>0</v>
      </c>
      <c r="G20" s="347">
        <v>0</v>
      </c>
      <c r="H20" s="1"/>
    </row>
    <row r="21" spans="1:8" ht="36.75" customHeight="1">
      <c r="A21" s="107" t="s">
        <v>128</v>
      </c>
      <c r="B21" s="97" t="s">
        <v>229</v>
      </c>
      <c r="C21" s="346">
        <v>413</v>
      </c>
      <c r="D21" s="346">
        <v>426</v>
      </c>
      <c r="E21" s="350">
        <f>D21*103.15%</f>
        <v>439.41900000000004</v>
      </c>
      <c r="F21" s="349">
        <f>E21*103.15%</f>
        <v>453.2606985000001</v>
      </c>
      <c r="G21" s="349">
        <f>F21*103.15%</f>
        <v>467.53841050275014</v>
      </c>
      <c r="H21" s="1"/>
    </row>
    <row r="22" spans="1:8" ht="32.25" customHeight="1">
      <c r="A22" s="107" t="s">
        <v>127</v>
      </c>
      <c r="B22" s="97"/>
      <c r="C22" s="346"/>
      <c r="D22" s="346"/>
      <c r="E22" s="350"/>
      <c r="F22" s="349"/>
      <c r="G22" s="349"/>
      <c r="H22" s="1"/>
    </row>
    <row r="23" spans="1:8" ht="27" customHeight="1">
      <c r="A23" s="107" t="s">
        <v>258</v>
      </c>
      <c r="B23" s="97" t="s">
        <v>229</v>
      </c>
      <c r="C23" s="346">
        <v>479</v>
      </c>
      <c r="D23" s="346">
        <v>526</v>
      </c>
      <c r="E23" s="350">
        <f>D23*109.8%</f>
        <v>577.5479999999999</v>
      </c>
      <c r="F23" s="349">
        <f>E23*109.8%</f>
        <v>634.1477039999997</v>
      </c>
      <c r="G23" s="349">
        <f>F23*109.8%</f>
        <v>696.2941789919996</v>
      </c>
      <c r="H23" s="1"/>
    </row>
    <row r="24" spans="1:8" ht="30.75" customHeight="1">
      <c r="A24" s="107" t="s">
        <v>259</v>
      </c>
      <c r="B24" s="97" t="s">
        <v>229</v>
      </c>
      <c r="C24" s="346">
        <v>0</v>
      </c>
      <c r="D24" s="346">
        <v>0</v>
      </c>
      <c r="E24" s="346">
        <v>0</v>
      </c>
      <c r="F24" s="347">
        <v>0</v>
      </c>
      <c r="G24" s="347">
        <v>0</v>
      </c>
      <c r="H24" s="1"/>
    </row>
    <row r="25" spans="1:8" ht="30.75" customHeight="1">
      <c r="A25" s="106" t="s">
        <v>309</v>
      </c>
      <c r="B25" s="97" t="s">
        <v>229</v>
      </c>
      <c r="C25" s="346">
        <v>0</v>
      </c>
      <c r="D25" s="346">
        <v>0</v>
      </c>
      <c r="E25" s="346">
        <v>0</v>
      </c>
      <c r="F25" s="347">
        <v>0</v>
      </c>
      <c r="G25" s="347">
        <v>0</v>
      </c>
      <c r="H25" s="1"/>
    </row>
    <row r="26" spans="1:8" ht="34.5" customHeight="1">
      <c r="A26" s="107" t="s">
        <v>260</v>
      </c>
      <c r="B26" s="97" t="s">
        <v>229</v>
      </c>
      <c r="C26" s="346">
        <v>0</v>
      </c>
      <c r="D26" s="346">
        <v>0</v>
      </c>
      <c r="E26" s="346">
        <v>0</v>
      </c>
      <c r="F26" s="347">
        <v>0</v>
      </c>
      <c r="G26" s="347">
        <v>0</v>
      </c>
      <c r="H26" s="1"/>
    </row>
    <row r="27" spans="1:8" ht="33" customHeight="1">
      <c r="A27" s="87" t="s">
        <v>225</v>
      </c>
      <c r="B27" s="97"/>
      <c r="C27" s="346">
        <v>0</v>
      </c>
      <c r="D27" s="346">
        <v>0</v>
      </c>
      <c r="E27" s="346">
        <v>0</v>
      </c>
      <c r="F27" s="347">
        <v>0</v>
      </c>
      <c r="G27" s="347">
        <v>0</v>
      </c>
      <c r="H27" s="1"/>
    </row>
    <row r="28" spans="1:8" ht="30.75" customHeight="1">
      <c r="A28" s="106" t="s">
        <v>261</v>
      </c>
      <c r="B28" s="97" t="s">
        <v>229</v>
      </c>
      <c r="C28" s="346">
        <v>0</v>
      </c>
      <c r="D28" s="346">
        <v>0</v>
      </c>
      <c r="E28" s="346">
        <v>0</v>
      </c>
      <c r="F28" s="347">
        <v>0</v>
      </c>
      <c r="G28" s="347">
        <v>0</v>
      </c>
      <c r="H28" s="1"/>
    </row>
    <row r="29" spans="1:8" ht="30.75" customHeight="1">
      <c r="A29" s="106" t="s">
        <v>262</v>
      </c>
      <c r="B29" s="97" t="s">
        <v>229</v>
      </c>
      <c r="C29" s="346">
        <v>0</v>
      </c>
      <c r="D29" s="346">
        <v>0</v>
      </c>
      <c r="E29" s="346">
        <v>0</v>
      </c>
      <c r="F29" s="347">
        <v>0</v>
      </c>
      <c r="G29" s="347">
        <v>0</v>
      </c>
      <c r="H29" s="1"/>
    </row>
    <row r="30" spans="1:8" ht="30.75" customHeight="1">
      <c r="A30" s="106" t="s">
        <v>200</v>
      </c>
      <c r="B30" s="145"/>
      <c r="C30" s="346"/>
      <c r="D30" s="346"/>
      <c r="E30" s="346"/>
      <c r="F30" s="347"/>
      <c r="G30" s="347"/>
      <c r="H30" s="1"/>
    </row>
    <row r="31" spans="1:8" ht="30.75" customHeight="1">
      <c r="A31" s="106" t="s">
        <v>263</v>
      </c>
      <c r="B31" s="97" t="s">
        <v>264</v>
      </c>
      <c r="C31" s="346">
        <v>0</v>
      </c>
      <c r="D31" s="346">
        <v>0</v>
      </c>
      <c r="E31" s="346">
        <v>0</v>
      </c>
      <c r="F31" s="346">
        <v>0</v>
      </c>
      <c r="G31" s="347">
        <v>0</v>
      </c>
      <c r="H31" s="1"/>
    </row>
    <row r="32" spans="1:8" ht="30.75" customHeight="1">
      <c r="A32" s="106" t="s">
        <v>296</v>
      </c>
      <c r="B32" s="97" t="s">
        <v>129</v>
      </c>
      <c r="C32" s="346">
        <v>400</v>
      </c>
      <c r="D32" s="350">
        <f>C32*100.14%</f>
        <v>400.56</v>
      </c>
      <c r="E32" s="350">
        <f>D32*100.14%</f>
        <v>401.120784</v>
      </c>
      <c r="F32" s="350">
        <f>E32*100.14%</f>
        <v>401.6823530976</v>
      </c>
      <c r="G32" s="349">
        <f>F32*100.14%</f>
        <v>402.2447083919367</v>
      </c>
      <c r="H32" s="1"/>
    </row>
    <row r="33" spans="1:8" ht="30" customHeight="1">
      <c r="A33" s="106" t="s">
        <v>297</v>
      </c>
      <c r="B33" s="97" t="s">
        <v>129</v>
      </c>
      <c r="C33" s="346">
        <v>12.73</v>
      </c>
      <c r="D33" s="351">
        <f>12.73*100.14%</f>
        <v>12.747822000000001</v>
      </c>
      <c r="E33" s="351">
        <f aca="true" t="shared" si="1" ref="E33:G35">D33*100.14%</f>
        <v>12.765668950800002</v>
      </c>
      <c r="F33" s="351">
        <f t="shared" si="1"/>
        <v>12.783540887331123</v>
      </c>
      <c r="G33" s="357">
        <f t="shared" si="1"/>
        <v>12.801437844573387</v>
      </c>
      <c r="H33" s="1"/>
    </row>
    <row r="34" spans="1:8" ht="34.5" customHeight="1">
      <c r="A34" s="106" t="s">
        <v>265</v>
      </c>
      <c r="B34" s="97" t="s">
        <v>266</v>
      </c>
      <c r="C34" s="346">
        <v>0.0016</v>
      </c>
      <c r="D34" s="369">
        <f>C34*100.14%</f>
        <v>0.0016022400000000002</v>
      </c>
      <c r="E34" s="369">
        <f t="shared" si="1"/>
        <v>0.0016044831360000004</v>
      </c>
      <c r="F34" s="369">
        <f t="shared" si="1"/>
        <v>0.0016067294123904006</v>
      </c>
      <c r="G34" s="371">
        <f t="shared" si="1"/>
        <v>0.0016089788335677472</v>
      </c>
      <c r="H34" s="1"/>
    </row>
    <row r="35" spans="1:8" ht="34.5" customHeight="1">
      <c r="A35" s="106" t="s">
        <v>299</v>
      </c>
      <c r="B35" s="97" t="s">
        <v>266</v>
      </c>
      <c r="C35" s="346">
        <v>0.003</v>
      </c>
      <c r="D35" s="370">
        <f>C35*100.14%</f>
        <v>0.0030042000000000003</v>
      </c>
      <c r="E35" s="370">
        <f t="shared" si="1"/>
        <v>0.0030084058800000004</v>
      </c>
      <c r="F35" s="370">
        <f t="shared" si="1"/>
        <v>0.0030126176482320006</v>
      </c>
      <c r="G35" s="372">
        <f t="shared" si="1"/>
        <v>0.0030168353129395257</v>
      </c>
      <c r="H35" s="1"/>
    </row>
    <row r="36" spans="1:8" ht="45.75" customHeight="1">
      <c r="A36" s="360" t="s">
        <v>298</v>
      </c>
      <c r="B36" s="361" t="s">
        <v>267</v>
      </c>
      <c r="C36" s="346"/>
      <c r="D36" s="346"/>
      <c r="E36" s="346"/>
      <c r="F36" s="347"/>
      <c r="G36" s="347"/>
      <c r="H36" s="1"/>
    </row>
    <row r="37" spans="1:8" ht="30">
      <c r="A37" s="106" t="s">
        <v>300</v>
      </c>
      <c r="B37" s="97" t="s">
        <v>269</v>
      </c>
      <c r="C37" s="346">
        <v>1E-05</v>
      </c>
      <c r="D37" s="346">
        <v>1E-05</v>
      </c>
      <c r="E37" s="346">
        <v>1E-05</v>
      </c>
      <c r="F37" s="347">
        <v>1E-05</v>
      </c>
      <c r="G37" s="347">
        <v>1E-05</v>
      </c>
      <c r="H37" s="1"/>
    </row>
    <row r="38" spans="1:8" ht="30">
      <c r="A38" s="106" t="s">
        <v>301</v>
      </c>
      <c r="B38" s="97" t="s">
        <v>270</v>
      </c>
      <c r="C38" s="346">
        <v>1E-05</v>
      </c>
      <c r="D38" s="346">
        <v>1E-05</v>
      </c>
      <c r="E38" s="346">
        <v>1E-05</v>
      </c>
      <c r="F38" s="347">
        <v>1E-05</v>
      </c>
      <c r="G38" s="347">
        <v>1E-05</v>
      </c>
      <c r="H38" s="1"/>
    </row>
    <row r="39" spans="1:8" ht="63" customHeight="1">
      <c r="A39" s="107" t="s">
        <v>271</v>
      </c>
      <c r="B39" s="97" t="s">
        <v>268</v>
      </c>
      <c r="C39" s="351">
        <f>413/1000*100%</f>
        <v>0.413</v>
      </c>
      <c r="D39" s="351">
        <f>D21/1000*100%</f>
        <v>0.426</v>
      </c>
      <c r="E39" s="351">
        <f>E21/1000*100%</f>
        <v>0.43941900000000006</v>
      </c>
      <c r="F39" s="357">
        <f>F21/1000*100%</f>
        <v>0.4532606985000001</v>
      </c>
      <c r="G39" s="357">
        <f>G21/1000*100%</f>
        <v>0.46753841050275013</v>
      </c>
      <c r="H39" s="1"/>
    </row>
    <row r="40" spans="1:8" ht="60.75" thickBot="1">
      <c r="A40" s="146" t="s">
        <v>214</v>
      </c>
      <c r="B40" s="147" t="s">
        <v>7</v>
      </c>
      <c r="C40" s="352">
        <v>100</v>
      </c>
      <c r="D40" s="352">
        <v>100</v>
      </c>
      <c r="E40" s="352">
        <v>100</v>
      </c>
      <c r="F40" s="353">
        <v>100</v>
      </c>
      <c r="G40" s="353">
        <v>100</v>
      </c>
      <c r="H40" s="1"/>
    </row>
    <row r="41" spans="1:8" ht="15">
      <c r="A41" s="3"/>
      <c r="B41" s="3"/>
      <c r="E41" s="1"/>
      <c r="F41" s="1"/>
      <c r="H41" s="1"/>
    </row>
    <row r="42" spans="1:8" ht="15">
      <c r="A42" s="3"/>
      <c r="B42" s="3"/>
      <c r="E42" s="1"/>
      <c r="F42" s="1"/>
      <c r="G42" s="1"/>
      <c r="H42" s="1"/>
    </row>
    <row r="43" spans="1:8" ht="15">
      <c r="A43" s="3"/>
      <c r="B43" s="3"/>
      <c r="E43" s="1"/>
      <c r="F43" s="1"/>
      <c r="G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2.75">
      <c r="A63" s="1"/>
      <c r="B63" s="1"/>
      <c r="E63" s="1"/>
      <c r="F63" s="1"/>
      <c r="G63" s="1"/>
      <c r="H63" s="1"/>
    </row>
    <row r="64" spans="1:8" ht="12.75">
      <c r="A64" s="1"/>
      <c r="B64" s="1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R25"/>
  <sheetViews>
    <sheetView tabSelected="1" view="pageBreakPreview" zoomScale="60" zoomScaleNormal="75" zoomScalePageLayoutView="0" workbookViewId="0" topLeftCell="A1">
      <selection activeCell="Q15" sqref="Q15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19" customWidth="1"/>
    <col min="4" max="4" width="13.375" style="0" customWidth="1"/>
    <col min="5" max="5" width="12.75390625" style="0" customWidth="1"/>
    <col min="6" max="6" width="11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55" t="s">
        <v>0</v>
      </c>
      <c r="B2" s="55" t="s">
        <v>1</v>
      </c>
      <c r="C2" s="56" t="s">
        <v>8</v>
      </c>
      <c r="D2" s="160" t="s">
        <v>293</v>
      </c>
      <c r="E2" s="160" t="s">
        <v>294</v>
      </c>
      <c r="F2" s="377" t="s">
        <v>2</v>
      </c>
      <c r="G2" s="378"/>
      <c r="H2" s="379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57"/>
      <c r="B3" s="57"/>
      <c r="C3" s="58" t="s">
        <v>9</v>
      </c>
      <c r="D3" s="94" t="s">
        <v>232</v>
      </c>
      <c r="E3" s="196" t="s">
        <v>285</v>
      </c>
      <c r="F3" s="196" t="s">
        <v>310</v>
      </c>
      <c r="G3" s="196" t="s">
        <v>311</v>
      </c>
      <c r="H3" s="196" t="s">
        <v>313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152"/>
      <c r="D4" s="362"/>
      <c r="E4" s="362"/>
      <c r="F4" s="362"/>
      <c r="G4" s="363"/>
      <c r="H4" s="362"/>
      <c r="I4" s="219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59" t="s">
        <v>196</v>
      </c>
      <c r="B5" s="3"/>
      <c r="C5" s="153"/>
      <c r="D5" s="364"/>
      <c r="E5" s="364"/>
      <c r="F5" s="364"/>
      <c r="G5" s="364"/>
      <c r="H5" s="364"/>
      <c r="I5" s="219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59"/>
      <c r="B6" s="3"/>
      <c r="C6" s="153"/>
      <c r="D6" s="364"/>
      <c r="E6" s="364"/>
      <c r="F6" s="364"/>
      <c r="G6" s="364"/>
      <c r="H6" s="364"/>
      <c r="I6" s="219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07" t="s">
        <v>219</v>
      </c>
      <c r="B7" s="149"/>
      <c r="C7" s="154" t="s">
        <v>220</v>
      </c>
      <c r="D7" s="318">
        <f>D16*60</f>
        <v>71820</v>
      </c>
      <c r="E7" s="318">
        <f>D7*100.14/100</f>
        <v>71920.548</v>
      </c>
      <c r="F7" s="318">
        <f>E7*100.14/100</f>
        <v>72021.2367672</v>
      </c>
      <c r="G7" s="318">
        <f>F7*100.14/100</f>
        <v>72122.06649867407</v>
      </c>
      <c r="H7" s="318">
        <f>G7*100.14/100</f>
        <v>72223.03739177222</v>
      </c>
      <c r="I7" s="219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98" t="s">
        <v>215</v>
      </c>
      <c r="B8" s="116"/>
      <c r="C8" s="155" t="s">
        <v>45</v>
      </c>
      <c r="D8" s="365"/>
      <c r="E8" s="365"/>
      <c r="F8" s="365"/>
      <c r="G8" s="365"/>
      <c r="H8" s="365"/>
      <c r="I8" s="219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04" t="s">
        <v>216</v>
      </c>
      <c r="B9" s="116"/>
      <c r="C9" s="155"/>
      <c r="D9" s="365"/>
      <c r="E9" s="365"/>
      <c r="F9" s="365"/>
      <c r="G9" s="365"/>
      <c r="H9" s="365"/>
      <c r="I9" s="219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98" t="s">
        <v>131</v>
      </c>
      <c r="B10" s="116"/>
      <c r="C10" s="155"/>
      <c r="D10" s="365"/>
      <c r="E10" s="365"/>
      <c r="F10" s="365"/>
      <c r="G10" s="365"/>
      <c r="H10" s="365"/>
      <c r="I10" s="219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98" t="s">
        <v>131</v>
      </c>
      <c r="B11" s="116"/>
      <c r="C11" s="155"/>
      <c r="D11" s="365"/>
      <c r="E11" s="365"/>
      <c r="F11" s="365"/>
      <c r="G11" s="365"/>
      <c r="H11" s="365"/>
      <c r="I11" s="219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98" t="s">
        <v>280</v>
      </c>
      <c r="B12" s="114"/>
      <c r="C12" s="97" t="s">
        <v>199</v>
      </c>
      <c r="D12" s="366"/>
      <c r="E12" s="366"/>
      <c r="F12" s="366"/>
      <c r="G12" s="366"/>
      <c r="H12" s="366"/>
      <c r="I12" s="219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04" t="s">
        <v>216</v>
      </c>
      <c r="B13" s="114"/>
      <c r="C13" s="97"/>
      <c r="D13" s="366"/>
      <c r="E13" s="366"/>
      <c r="F13" s="366"/>
      <c r="G13" s="366"/>
      <c r="H13" s="366"/>
      <c r="I13" s="219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98" t="s">
        <v>131</v>
      </c>
      <c r="B14" s="114"/>
      <c r="C14" s="97"/>
      <c r="D14" s="366"/>
      <c r="E14" s="366"/>
      <c r="F14" s="366"/>
      <c r="G14" s="366"/>
      <c r="H14" s="366"/>
      <c r="I14" s="219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98" t="s">
        <v>131</v>
      </c>
      <c r="B15" s="114"/>
      <c r="C15" s="97"/>
      <c r="D15" s="366"/>
      <c r="E15" s="366"/>
      <c r="F15" s="366"/>
      <c r="G15" s="366"/>
      <c r="H15" s="366"/>
      <c r="I15" s="219"/>
      <c r="J15" s="3"/>
      <c r="K15" s="3"/>
      <c r="L15" s="2"/>
      <c r="M15" s="2"/>
      <c r="N15" s="2"/>
      <c r="O15" s="2"/>
      <c r="P15" s="2"/>
      <c r="Q15" s="2"/>
      <c r="R15" s="2"/>
    </row>
    <row r="16" spans="1:9" ht="33.75" customHeight="1">
      <c r="A16" s="150" t="s">
        <v>221</v>
      </c>
      <c r="B16" s="127"/>
      <c r="C16" s="97" t="s">
        <v>197</v>
      </c>
      <c r="D16" s="322">
        <v>1197</v>
      </c>
      <c r="E16" s="322">
        <f>D16*100.14/100</f>
        <v>1198.6758</v>
      </c>
      <c r="F16" s="322">
        <f>E16*100.14/100</f>
        <v>1200.35394612</v>
      </c>
      <c r="G16" s="322">
        <f>F16*100.14/100</f>
        <v>1202.034441644568</v>
      </c>
      <c r="H16" s="322">
        <f>G16*100.14/100</f>
        <v>1203.7172898628703</v>
      </c>
      <c r="I16" s="261"/>
    </row>
    <row r="17" spans="1:9" ht="30.75" customHeight="1">
      <c r="A17" s="104" t="s">
        <v>216</v>
      </c>
      <c r="B17" s="127"/>
      <c r="C17" s="155"/>
      <c r="D17" s="322"/>
      <c r="E17" s="322"/>
      <c r="F17" s="322"/>
      <c r="G17" s="322"/>
      <c r="H17" s="322"/>
      <c r="I17" s="261"/>
    </row>
    <row r="18" spans="1:9" ht="15" customHeight="1">
      <c r="A18" s="98" t="s">
        <v>334</v>
      </c>
      <c r="B18" s="127"/>
      <c r="C18" s="155"/>
      <c r="D18" s="322">
        <v>569</v>
      </c>
      <c r="E18" s="322">
        <f aca="true" t="shared" si="0" ref="E18:H19">D18*100.14/100</f>
        <v>569.7966</v>
      </c>
      <c r="F18" s="322">
        <f t="shared" si="0"/>
        <v>570.59431524</v>
      </c>
      <c r="G18" s="322">
        <f t="shared" si="0"/>
        <v>571.393147281336</v>
      </c>
      <c r="H18" s="322">
        <f t="shared" si="0"/>
        <v>572.1930976875299</v>
      </c>
      <c r="I18" s="261"/>
    </row>
    <row r="19" spans="1:9" ht="15" customHeight="1">
      <c r="A19" s="98" t="s">
        <v>333</v>
      </c>
      <c r="B19" s="127"/>
      <c r="C19" s="155"/>
      <c r="D19" s="367">
        <v>628</v>
      </c>
      <c r="E19" s="367">
        <f t="shared" si="0"/>
        <v>628.8792</v>
      </c>
      <c r="F19" s="367">
        <f t="shared" si="0"/>
        <v>629.7596308799999</v>
      </c>
      <c r="G19" s="367">
        <f t="shared" si="0"/>
        <v>630.641294363232</v>
      </c>
      <c r="H19" s="367">
        <f t="shared" si="0"/>
        <v>631.5241921753405</v>
      </c>
      <c r="I19" s="261"/>
    </row>
    <row r="20" spans="1:9" ht="33.75" customHeight="1">
      <c r="A20" s="98" t="s">
        <v>222</v>
      </c>
      <c r="B20" s="127"/>
      <c r="C20" s="155" t="s">
        <v>198</v>
      </c>
      <c r="D20" s="322">
        <v>23940</v>
      </c>
      <c r="E20" s="322">
        <f>E22+E23</f>
        <v>23973.516</v>
      </c>
      <c r="F20" s="322">
        <f>F22+F23</f>
        <v>24007.078922399996</v>
      </c>
      <c r="G20" s="322">
        <f>G22+G23</f>
        <v>24040.688832891363</v>
      </c>
      <c r="H20" s="322">
        <f>H22+H23</f>
        <v>24074.34579725741</v>
      </c>
      <c r="I20" s="261"/>
    </row>
    <row r="21" spans="1:9" ht="33.75" customHeight="1">
      <c r="A21" s="104" t="s">
        <v>216</v>
      </c>
      <c r="B21" s="127"/>
      <c r="C21" s="155"/>
      <c r="D21" s="368"/>
      <c r="E21" s="368"/>
      <c r="F21" s="368"/>
      <c r="G21" s="368"/>
      <c r="H21" s="368"/>
      <c r="I21" s="261"/>
    </row>
    <row r="22" spans="1:9" ht="14.25" customHeight="1">
      <c r="A22" s="107" t="s">
        <v>334</v>
      </c>
      <c r="B22" s="127"/>
      <c r="C22" s="155"/>
      <c r="D22" s="367">
        <f aca="true" t="shared" si="1" ref="D22:H23">D18*20</f>
        <v>11380</v>
      </c>
      <c r="E22" s="322">
        <f t="shared" si="1"/>
        <v>11395.932</v>
      </c>
      <c r="F22" s="322">
        <f t="shared" si="1"/>
        <v>11411.8863048</v>
      </c>
      <c r="G22" s="322">
        <f t="shared" si="1"/>
        <v>11427.86294562672</v>
      </c>
      <c r="H22" s="322">
        <f t="shared" si="1"/>
        <v>11443.861953750598</v>
      </c>
      <c r="I22" s="261"/>
    </row>
    <row r="23" spans="1:9" ht="15.75" customHeight="1">
      <c r="A23" s="107" t="s">
        <v>333</v>
      </c>
      <c r="B23" s="127"/>
      <c r="C23" s="97"/>
      <c r="D23" s="322">
        <f t="shared" si="1"/>
        <v>12560</v>
      </c>
      <c r="E23" s="322">
        <f t="shared" si="1"/>
        <v>12577.583999999999</v>
      </c>
      <c r="F23" s="322">
        <f t="shared" si="1"/>
        <v>12595.192617599998</v>
      </c>
      <c r="G23" s="322">
        <f t="shared" si="1"/>
        <v>12612.82588726464</v>
      </c>
      <c r="H23" s="322">
        <f t="shared" si="1"/>
        <v>12630.48384350681</v>
      </c>
      <c r="I23" s="261"/>
    </row>
    <row r="24" spans="1:9" ht="60">
      <c r="A24" s="150" t="s">
        <v>283</v>
      </c>
      <c r="B24" s="83"/>
      <c r="C24" s="155" t="s">
        <v>284</v>
      </c>
      <c r="D24" s="322"/>
      <c r="E24" s="368"/>
      <c r="F24" s="368"/>
      <c r="G24" s="368"/>
      <c r="H24" s="368"/>
      <c r="I24" s="261"/>
    </row>
    <row r="25" spans="1:9" ht="45.75" thickBot="1">
      <c r="A25" s="151" t="s">
        <v>282</v>
      </c>
      <c r="B25" s="148"/>
      <c r="C25" s="147" t="s">
        <v>284</v>
      </c>
      <c r="D25" s="324"/>
      <c r="E25" s="324"/>
      <c r="F25" s="324"/>
      <c r="G25" s="324"/>
      <c r="H25" s="324"/>
      <c r="I25" s="261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04"/>
  <sheetViews>
    <sheetView zoomScale="75" zoomScaleNormal="75" zoomScalePageLayoutView="0" workbookViewId="0" topLeftCell="A1">
      <selection activeCell="N18" sqref="N18"/>
    </sheetView>
  </sheetViews>
  <sheetFormatPr defaultColWidth="9.00390625" defaultRowHeight="12.75"/>
  <cols>
    <col min="1" max="1" width="45.375" style="0" customWidth="1"/>
    <col min="2" max="2" width="16.125" style="19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55" t="s">
        <v>0</v>
      </c>
      <c r="B2" s="56" t="s">
        <v>8</v>
      </c>
      <c r="C2" s="93" t="s">
        <v>293</v>
      </c>
      <c r="D2" s="93" t="s">
        <v>294</v>
      </c>
      <c r="E2" s="377" t="s">
        <v>2</v>
      </c>
      <c r="F2" s="378"/>
      <c r="G2" s="379"/>
    </row>
    <row r="3" spans="1:7" ht="16.5" thickBot="1">
      <c r="A3" s="57"/>
      <c r="B3" s="58" t="s">
        <v>9</v>
      </c>
      <c r="C3" s="94" t="s">
        <v>232</v>
      </c>
      <c r="D3" s="94" t="s">
        <v>285</v>
      </c>
      <c r="E3" s="58" t="s">
        <v>310</v>
      </c>
      <c r="F3" s="95" t="s">
        <v>311</v>
      </c>
      <c r="G3" s="58" t="s">
        <v>313</v>
      </c>
    </row>
    <row r="4" spans="1:7" ht="15">
      <c r="A4" s="67"/>
      <c r="B4" s="153"/>
      <c r="C4" s="17"/>
      <c r="D4" s="17"/>
      <c r="E4" s="17"/>
      <c r="F4" s="6"/>
      <c r="G4" s="17"/>
    </row>
    <row r="5" spans="1:7" ht="31.5">
      <c r="A5" s="68" t="s">
        <v>203</v>
      </c>
      <c r="B5" s="153"/>
      <c r="C5" s="218"/>
      <c r="D5" s="218"/>
      <c r="E5" s="218"/>
      <c r="F5" s="219"/>
      <c r="G5" s="218"/>
    </row>
    <row r="6" spans="1:7" ht="18">
      <c r="A6" s="69"/>
      <c r="B6" s="206"/>
      <c r="C6" s="220"/>
      <c r="D6" s="220"/>
      <c r="E6" s="220"/>
      <c r="F6" s="221"/>
      <c r="G6" s="220"/>
    </row>
    <row r="7" spans="1:7" ht="30">
      <c r="A7" s="88" t="s">
        <v>251</v>
      </c>
      <c r="B7" s="155" t="s">
        <v>229</v>
      </c>
      <c r="C7" s="222">
        <v>10996</v>
      </c>
      <c r="D7" s="222">
        <f>C7*100.14%</f>
        <v>11011.394400000001</v>
      </c>
      <c r="E7" s="222">
        <f>D7*100.14%</f>
        <v>11026.810352160002</v>
      </c>
      <c r="F7" s="223">
        <f>E7*100.14%</f>
        <v>11042.247886653027</v>
      </c>
      <c r="G7" s="222">
        <f>F7*100.14%</f>
        <v>11057.707033694342</v>
      </c>
    </row>
    <row r="8" spans="1:7" ht="34.5" customHeight="1">
      <c r="A8" s="87"/>
      <c r="B8" s="142" t="s">
        <v>250</v>
      </c>
      <c r="C8" s="224">
        <v>103.16</v>
      </c>
      <c r="D8" s="224">
        <f>(D7/C7)*100</f>
        <v>100.14</v>
      </c>
      <c r="E8" s="224">
        <f>(E7/D7)*100</f>
        <v>100.14</v>
      </c>
      <c r="F8" s="225">
        <f>(F7/E7)*100</f>
        <v>100.14</v>
      </c>
      <c r="G8" s="224">
        <f>(G7/F7)*100</f>
        <v>100.14</v>
      </c>
    </row>
    <row r="9" spans="1:7" ht="15">
      <c r="A9" s="104" t="s">
        <v>252</v>
      </c>
      <c r="B9" s="97"/>
      <c r="C9" s="226"/>
      <c r="D9" s="226"/>
      <c r="E9" s="226"/>
      <c r="F9" s="227"/>
      <c r="G9" s="226"/>
    </row>
    <row r="10" spans="1:7" ht="21" customHeight="1">
      <c r="A10" s="106" t="s">
        <v>204</v>
      </c>
      <c r="B10" s="155" t="s">
        <v>229</v>
      </c>
      <c r="C10" s="226">
        <v>10996</v>
      </c>
      <c r="D10" s="226">
        <f>D7</f>
        <v>11011.394400000001</v>
      </c>
      <c r="E10" s="226">
        <f>E7</f>
        <v>11026.810352160002</v>
      </c>
      <c r="F10" s="227">
        <f>F7</f>
        <v>11042.247886653027</v>
      </c>
      <c r="G10" s="226">
        <f>G7</f>
        <v>11057.707033694342</v>
      </c>
    </row>
    <row r="11" spans="1:7" ht="33.75" customHeight="1">
      <c r="A11" s="87"/>
      <c r="B11" s="142" t="s">
        <v>250</v>
      </c>
      <c r="C11" s="228">
        <v>103.16</v>
      </c>
      <c r="D11" s="228">
        <f>(D10/C10)*100</f>
        <v>100.14</v>
      </c>
      <c r="E11" s="228">
        <f>(E10/D10)*100</f>
        <v>100.14</v>
      </c>
      <c r="F11" s="229">
        <f>(F10/E10)*100</f>
        <v>100.14</v>
      </c>
      <c r="G11" s="228">
        <f>(G10/F10)*100</f>
        <v>100.14</v>
      </c>
    </row>
    <row r="12" spans="1:7" ht="20.25" customHeight="1">
      <c r="A12" s="106" t="s">
        <v>205</v>
      </c>
      <c r="B12" s="155" t="s">
        <v>229</v>
      </c>
      <c r="C12" s="226">
        <v>0</v>
      </c>
      <c r="D12" s="226"/>
      <c r="E12" s="226"/>
      <c r="F12" s="227"/>
      <c r="G12" s="226"/>
    </row>
    <row r="13" spans="1:7" ht="36.75" customHeight="1">
      <c r="A13" s="87"/>
      <c r="B13" s="142" t="s">
        <v>250</v>
      </c>
      <c r="C13" s="226">
        <v>0</v>
      </c>
      <c r="D13" s="226"/>
      <c r="E13" s="226"/>
      <c r="F13" s="227"/>
      <c r="G13" s="226"/>
    </row>
    <row r="14" spans="1:7" ht="15">
      <c r="A14" s="106" t="s">
        <v>287</v>
      </c>
      <c r="B14" s="155" t="s">
        <v>229</v>
      </c>
      <c r="C14" s="226">
        <v>119</v>
      </c>
      <c r="D14" s="226">
        <v>120</v>
      </c>
      <c r="E14" s="226">
        <v>121</v>
      </c>
      <c r="F14" s="227">
        <v>122</v>
      </c>
      <c r="G14" s="226">
        <v>123</v>
      </c>
    </row>
    <row r="15" spans="1:7" ht="15">
      <c r="A15" s="106" t="s">
        <v>289</v>
      </c>
      <c r="B15" s="155" t="s">
        <v>229</v>
      </c>
      <c r="C15" s="197">
        <v>153</v>
      </c>
      <c r="D15" s="197">
        <v>144</v>
      </c>
      <c r="E15" s="197">
        <v>153</v>
      </c>
      <c r="F15" s="207">
        <v>150</v>
      </c>
      <c r="G15" s="197">
        <v>150</v>
      </c>
    </row>
    <row r="16" spans="1:7" ht="15">
      <c r="A16" s="106" t="s">
        <v>226</v>
      </c>
      <c r="B16" s="155" t="s">
        <v>288</v>
      </c>
      <c r="C16" s="197" t="s">
        <v>321</v>
      </c>
      <c r="D16" s="197"/>
      <c r="E16" s="197"/>
      <c r="F16" s="207"/>
      <c r="G16" s="197"/>
    </row>
    <row r="17" spans="1:7" ht="44.25" customHeight="1">
      <c r="A17" s="106" t="s">
        <v>206</v>
      </c>
      <c r="B17" s="155" t="s">
        <v>286</v>
      </c>
      <c r="C17" s="205">
        <v>10.82</v>
      </c>
      <c r="D17" s="205">
        <f>(D14/D10)*1000</f>
        <v>10.897802370969474</v>
      </c>
      <c r="E17" s="205">
        <f>(E14/E10)*1000</f>
        <v>10.973254833960008</v>
      </c>
      <c r="F17" s="208">
        <f>(F14/F10)*1000</f>
        <v>11.04847502540345</v>
      </c>
      <c r="G17" s="205">
        <f>(G14/G10)*1000</f>
        <v>11.12346344727729</v>
      </c>
    </row>
    <row r="18" spans="1:7" ht="45">
      <c r="A18" s="106" t="s">
        <v>207</v>
      </c>
      <c r="B18" s="155" t="s">
        <v>286</v>
      </c>
      <c r="C18" s="205">
        <v>13.91</v>
      </c>
      <c r="D18" s="205">
        <f>(D15/D10)*1000</f>
        <v>13.077362845163368</v>
      </c>
      <c r="E18" s="205">
        <f>(E15/E10)*1000</f>
        <v>13.875272641288273</v>
      </c>
      <c r="F18" s="205">
        <f>(F15/F10)*1000</f>
        <v>13.584190605004242</v>
      </c>
      <c r="G18" s="205">
        <f>(G15/G10)*1000</f>
        <v>13.565199325947914</v>
      </c>
    </row>
    <row r="19" spans="1:7" ht="45">
      <c r="A19" s="107" t="s">
        <v>224</v>
      </c>
      <c r="B19" s="155" t="s">
        <v>286</v>
      </c>
      <c r="C19" s="197" t="s">
        <v>321</v>
      </c>
      <c r="D19" s="197"/>
      <c r="E19" s="197"/>
      <c r="F19" s="207"/>
      <c r="G19" s="197"/>
    </row>
    <row r="20" spans="1:7" ht="45" customHeight="1" thickBot="1">
      <c r="A20" s="108" t="s">
        <v>249</v>
      </c>
      <c r="B20" s="101" t="s">
        <v>286</v>
      </c>
      <c r="C20" s="198" t="s">
        <v>321</v>
      </c>
      <c r="D20" s="198"/>
      <c r="E20" s="198"/>
      <c r="F20" s="209"/>
      <c r="G20" s="198"/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52"/>
  <sheetViews>
    <sheetView view="pageBreakPreview" zoomScale="60" zoomScaleNormal="75" zoomScalePageLayoutView="0" workbookViewId="0" topLeftCell="A37">
      <selection activeCell="A39" sqref="A39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83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55" t="s">
        <v>0</v>
      </c>
      <c r="B2" s="55" t="s">
        <v>1</v>
      </c>
      <c r="C2" s="91" t="s">
        <v>8</v>
      </c>
      <c r="D2" s="160" t="s">
        <v>293</v>
      </c>
      <c r="E2" s="160" t="s">
        <v>294</v>
      </c>
      <c r="F2" s="377" t="s">
        <v>2</v>
      </c>
      <c r="G2" s="378"/>
      <c r="H2" s="379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57"/>
      <c r="B3" s="57"/>
      <c r="C3" s="92" t="s">
        <v>9</v>
      </c>
      <c r="D3" s="94" t="s">
        <v>232</v>
      </c>
      <c r="E3" s="94" t="s">
        <v>285</v>
      </c>
      <c r="F3" s="58" t="s">
        <v>310</v>
      </c>
      <c r="G3" s="95" t="s">
        <v>311</v>
      </c>
      <c r="H3" s="58" t="s">
        <v>313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09"/>
      <c r="B4" s="110"/>
      <c r="C4" s="85"/>
      <c r="D4" s="230"/>
      <c r="E4" s="231"/>
      <c r="F4" s="232"/>
      <c r="G4" s="231"/>
      <c r="H4" s="233"/>
      <c r="I4" s="219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11" t="s">
        <v>10</v>
      </c>
      <c r="B5" s="110"/>
      <c r="C5" s="86"/>
      <c r="D5" s="234"/>
      <c r="E5" s="218"/>
      <c r="F5" s="235"/>
      <c r="G5" s="218"/>
      <c r="H5" s="236"/>
      <c r="I5" s="219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09"/>
      <c r="B6" s="110"/>
      <c r="C6" s="86"/>
      <c r="D6" s="234"/>
      <c r="E6" s="218"/>
      <c r="F6" s="235"/>
      <c r="G6" s="218"/>
      <c r="H6" s="236"/>
      <c r="I6" s="219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12" t="s">
        <v>11</v>
      </c>
      <c r="B7" s="110"/>
      <c r="C7" s="86"/>
      <c r="D7" s="234"/>
      <c r="E7" s="218"/>
      <c r="F7" s="235"/>
      <c r="G7" s="218"/>
      <c r="H7" s="236"/>
      <c r="I7" s="219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09"/>
      <c r="B8" s="110"/>
      <c r="C8" s="86"/>
      <c r="D8" s="234"/>
      <c r="E8" s="218"/>
      <c r="F8" s="235"/>
      <c r="G8" s="218"/>
      <c r="H8" s="236"/>
      <c r="I8" s="219"/>
      <c r="J8" s="3"/>
      <c r="K8" s="3"/>
      <c r="L8" s="2"/>
      <c r="M8" s="2"/>
      <c r="N8" s="2"/>
      <c r="O8" s="2"/>
      <c r="P8" s="2"/>
      <c r="Q8" s="2"/>
      <c r="R8" s="2"/>
    </row>
    <row r="9" spans="1:18" ht="78" customHeight="1">
      <c r="A9" s="113" t="s">
        <v>12</v>
      </c>
      <c r="B9" s="114"/>
      <c r="C9" s="164" t="s">
        <v>208</v>
      </c>
      <c r="D9" s="237"/>
      <c r="E9" s="238"/>
      <c r="F9" s="239"/>
      <c r="G9" s="238"/>
      <c r="H9" s="240"/>
      <c r="I9" s="219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15"/>
      <c r="B10" s="116"/>
      <c r="C10" s="165" t="s">
        <v>31</v>
      </c>
      <c r="D10" s="241"/>
      <c r="E10" s="220"/>
      <c r="F10" s="242"/>
      <c r="G10" s="220"/>
      <c r="H10" s="243"/>
      <c r="I10" s="219"/>
      <c r="J10" s="161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12" t="s">
        <v>13</v>
      </c>
      <c r="B11" s="110"/>
      <c r="C11" s="166"/>
      <c r="D11" s="230"/>
      <c r="E11" s="231"/>
      <c r="F11" s="244"/>
      <c r="G11" s="231"/>
      <c r="H11" s="245"/>
      <c r="I11" s="219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17"/>
      <c r="B12" s="116"/>
      <c r="C12" s="165"/>
      <c r="D12" s="246"/>
      <c r="E12" s="247"/>
      <c r="F12" s="248"/>
      <c r="G12" s="247"/>
      <c r="H12" s="249"/>
      <c r="I12" s="219"/>
      <c r="J12" s="3"/>
      <c r="K12" s="3"/>
      <c r="L12" s="2"/>
      <c r="M12" s="2"/>
      <c r="N12" s="2"/>
      <c r="O12" s="2"/>
      <c r="P12" s="2"/>
      <c r="Q12" s="2"/>
      <c r="R12" s="2"/>
    </row>
    <row r="13" spans="1:18" ht="76.5" customHeight="1">
      <c r="A13" s="113" t="s">
        <v>14</v>
      </c>
      <c r="B13" s="116">
        <v>10</v>
      </c>
      <c r="C13" s="164" t="s">
        <v>208</v>
      </c>
      <c r="D13" s="246"/>
      <c r="E13" s="247"/>
      <c r="F13" s="248"/>
      <c r="G13" s="247"/>
      <c r="H13" s="249"/>
      <c r="I13" s="219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18"/>
      <c r="B14" s="110"/>
      <c r="C14" s="67" t="s">
        <v>31</v>
      </c>
      <c r="D14" s="230"/>
      <c r="E14" s="231"/>
      <c r="F14" s="232"/>
      <c r="G14" s="231"/>
      <c r="H14" s="233"/>
      <c r="I14" s="219"/>
      <c r="J14" s="3"/>
      <c r="K14" s="3"/>
      <c r="L14" s="2"/>
      <c r="M14" s="2"/>
      <c r="N14" s="2"/>
      <c r="O14" s="2"/>
      <c r="P14" s="2"/>
      <c r="Q14" s="2"/>
      <c r="R14" s="2"/>
    </row>
    <row r="15" spans="1:18" ht="110.25" customHeight="1">
      <c r="A15" s="113" t="s">
        <v>15</v>
      </c>
      <c r="B15" s="114"/>
      <c r="C15" s="164" t="s">
        <v>208</v>
      </c>
      <c r="D15" s="250"/>
      <c r="E15" s="251"/>
      <c r="F15" s="252"/>
      <c r="G15" s="251"/>
      <c r="H15" s="253"/>
      <c r="I15" s="219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19"/>
      <c r="B16" s="114"/>
      <c r="C16" s="164" t="s">
        <v>31</v>
      </c>
      <c r="D16" s="250"/>
      <c r="E16" s="251"/>
      <c r="F16" s="252"/>
      <c r="G16" s="251"/>
      <c r="H16" s="253"/>
      <c r="I16" s="219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13" t="s">
        <v>16</v>
      </c>
      <c r="B17" s="114"/>
      <c r="C17" s="164" t="s">
        <v>208</v>
      </c>
      <c r="D17" s="250"/>
      <c r="E17" s="254"/>
      <c r="F17" s="252"/>
      <c r="G17" s="254"/>
      <c r="H17" s="253"/>
      <c r="I17" s="255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19"/>
      <c r="B18" s="114"/>
      <c r="C18" s="164" t="s">
        <v>31</v>
      </c>
      <c r="D18" s="250"/>
      <c r="E18" s="251"/>
      <c r="F18" s="252"/>
      <c r="G18" s="251"/>
      <c r="H18" s="253"/>
      <c r="I18" s="219"/>
      <c r="J18" s="3"/>
      <c r="K18" s="3"/>
      <c r="L18" s="2"/>
      <c r="M18" s="2"/>
      <c r="N18" s="2"/>
      <c r="O18" s="2"/>
      <c r="P18" s="2"/>
      <c r="Q18" s="2"/>
      <c r="R18" s="2"/>
    </row>
    <row r="19" spans="1:18" ht="94.5" customHeight="1">
      <c r="A19" s="113" t="s">
        <v>17</v>
      </c>
      <c r="B19" s="116"/>
      <c r="C19" s="164" t="s">
        <v>208</v>
      </c>
      <c r="D19" s="246"/>
      <c r="E19" s="247"/>
      <c r="F19" s="248"/>
      <c r="G19" s="247"/>
      <c r="H19" s="249"/>
      <c r="I19" s="255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19"/>
      <c r="B20" s="114"/>
      <c r="C20" s="164" t="s">
        <v>31</v>
      </c>
      <c r="D20" s="250"/>
      <c r="E20" s="251"/>
      <c r="F20" s="252"/>
      <c r="G20" s="251"/>
      <c r="H20" s="253"/>
      <c r="I20" s="219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13" t="s">
        <v>18</v>
      </c>
      <c r="B21" s="116">
        <v>10</v>
      </c>
      <c r="C21" s="164" t="s">
        <v>208</v>
      </c>
      <c r="D21" s="256"/>
      <c r="E21" s="251"/>
      <c r="F21" s="257"/>
      <c r="G21" s="251"/>
      <c r="H21" s="258"/>
      <c r="I21" s="259"/>
      <c r="J21" s="1"/>
      <c r="K21" s="1"/>
    </row>
    <row r="22" spans="1:18" ht="60">
      <c r="A22" s="119"/>
      <c r="B22" s="114"/>
      <c r="C22" s="164" t="s">
        <v>31</v>
      </c>
      <c r="D22" s="250"/>
      <c r="E22" s="251"/>
      <c r="F22" s="252"/>
      <c r="G22" s="251"/>
      <c r="H22" s="253"/>
      <c r="I22" s="219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13" t="s">
        <v>19</v>
      </c>
      <c r="B23" s="120"/>
      <c r="C23" s="164" t="s">
        <v>208</v>
      </c>
      <c r="D23" s="250"/>
      <c r="E23" s="251"/>
      <c r="F23" s="252"/>
      <c r="G23" s="251"/>
      <c r="H23" s="253"/>
      <c r="I23" s="259"/>
      <c r="J23" s="1"/>
      <c r="K23" s="1"/>
    </row>
    <row r="24" spans="1:18" ht="60">
      <c r="A24" s="119"/>
      <c r="B24" s="120"/>
      <c r="C24" s="164" t="s">
        <v>31</v>
      </c>
      <c r="D24" s="250"/>
      <c r="E24" s="251"/>
      <c r="F24" s="252"/>
      <c r="G24" s="251"/>
      <c r="H24" s="253"/>
      <c r="I24" s="219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13" t="s">
        <v>20</v>
      </c>
      <c r="B25" s="110"/>
      <c r="C25" s="164" t="s">
        <v>208</v>
      </c>
      <c r="D25" s="230"/>
      <c r="E25" s="231"/>
      <c r="F25" s="232"/>
      <c r="G25" s="231"/>
      <c r="H25" s="233"/>
      <c r="I25" s="259"/>
      <c r="J25" s="1"/>
      <c r="K25" s="1"/>
    </row>
    <row r="26" spans="1:18" ht="60">
      <c r="A26" s="119"/>
      <c r="B26" s="114"/>
      <c r="C26" s="164" t="s">
        <v>31</v>
      </c>
      <c r="D26" s="250"/>
      <c r="E26" s="251"/>
      <c r="F26" s="252"/>
      <c r="G26" s="251"/>
      <c r="H26" s="253"/>
      <c r="I26" s="219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13" t="s">
        <v>21</v>
      </c>
      <c r="B27" s="110">
        <v>10</v>
      </c>
      <c r="C27" s="164" t="s">
        <v>208</v>
      </c>
      <c r="D27" s="230"/>
      <c r="E27" s="231"/>
      <c r="F27" s="232"/>
      <c r="G27" s="231"/>
      <c r="H27" s="233"/>
      <c r="I27" s="259"/>
      <c r="J27" s="1"/>
      <c r="K27" s="1"/>
    </row>
    <row r="28" spans="1:18" ht="60">
      <c r="A28" s="119"/>
      <c r="B28" s="114"/>
      <c r="C28" s="164" t="s">
        <v>31</v>
      </c>
      <c r="D28" s="250"/>
      <c r="E28" s="251"/>
      <c r="F28" s="252"/>
      <c r="G28" s="251"/>
      <c r="H28" s="253"/>
      <c r="I28" s="219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13" t="s">
        <v>22</v>
      </c>
      <c r="B29" s="116"/>
      <c r="C29" s="164" t="s">
        <v>208</v>
      </c>
      <c r="D29" s="246"/>
      <c r="E29" s="247"/>
      <c r="F29" s="248"/>
      <c r="G29" s="247"/>
      <c r="H29" s="249"/>
      <c r="I29" s="259"/>
      <c r="J29" s="1"/>
      <c r="K29" s="1"/>
    </row>
    <row r="30" spans="1:18" ht="60">
      <c r="A30" s="121"/>
      <c r="B30" s="114"/>
      <c r="C30" s="164" t="s">
        <v>31</v>
      </c>
      <c r="D30" s="250"/>
      <c r="E30" s="251"/>
      <c r="F30" s="252"/>
      <c r="G30" s="251"/>
      <c r="H30" s="260"/>
      <c r="I30" s="219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13" t="s">
        <v>23</v>
      </c>
      <c r="B31" s="114">
        <v>10</v>
      </c>
      <c r="C31" s="164" t="s">
        <v>208</v>
      </c>
      <c r="D31" s="250"/>
      <c r="E31" s="251"/>
      <c r="F31" s="252"/>
      <c r="G31" s="251"/>
      <c r="H31" s="253"/>
      <c r="I31" s="259"/>
      <c r="J31" s="1"/>
      <c r="K31" s="1"/>
    </row>
    <row r="32" spans="1:18" ht="60">
      <c r="A32" s="119"/>
      <c r="B32" s="114"/>
      <c r="C32" s="164" t="s">
        <v>31</v>
      </c>
      <c r="D32" s="250"/>
      <c r="E32" s="251"/>
      <c r="F32" s="252"/>
      <c r="G32" s="251"/>
      <c r="H32" s="253"/>
      <c r="I32" s="219"/>
      <c r="J32" s="3"/>
      <c r="K32" s="3"/>
      <c r="L32" s="2"/>
      <c r="M32" s="2"/>
      <c r="N32" s="2"/>
      <c r="O32" s="2"/>
      <c r="P32" s="2"/>
      <c r="Q32" s="2"/>
      <c r="R32" s="2"/>
    </row>
    <row r="33" spans="1:11" ht="114.75" customHeight="1">
      <c r="A33" s="113" t="s">
        <v>24</v>
      </c>
      <c r="B33" s="116"/>
      <c r="C33" s="164" t="s">
        <v>208</v>
      </c>
      <c r="D33" s="250"/>
      <c r="E33" s="251"/>
      <c r="F33" s="252"/>
      <c r="G33" s="251"/>
      <c r="H33" s="253"/>
      <c r="I33" s="259"/>
      <c r="J33" s="1"/>
      <c r="K33" s="1"/>
    </row>
    <row r="34" spans="1:18" ht="60">
      <c r="A34" s="119"/>
      <c r="B34" s="114"/>
      <c r="C34" s="164" t="s">
        <v>31</v>
      </c>
      <c r="D34" s="250"/>
      <c r="E34" s="251"/>
      <c r="F34" s="252"/>
      <c r="G34" s="251"/>
      <c r="H34" s="253"/>
      <c r="I34" s="219"/>
      <c r="J34" s="3"/>
      <c r="K34" s="3"/>
      <c r="L34" s="2"/>
      <c r="M34" s="2"/>
      <c r="N34" s="2"/>
      <c r="O34" s="2"/>
      <c r="P34" s="2"/>
      <c r="Q34" s="2"/>
      <c r="R34" s="2"/>
    </row>
    <row r="35" spans="1:9" ht="91.5">
      <c r="A35" s="113" t="s">
        <v>25</v>
      </c>
      <c r="B35" s="110"/>
      <c r="C35" s="164" t="s">
        <v>208</v>
      </c>
      <c r="D35" s="230"/>
      <c r="E35" s="231"/>
      <c r="F35" s="232"/>
      <c r="G35" s="231"/>
      <c r="H35" s="233"/>
      <c r="I35" s="261"/>
    </row>
    <row r="36" spans="1:18" ht="60">
      <c r="A36" s="119"/>
      <c r="B36" s="114"/>
      <c r="C36" s="164" t="s">
        <v>31</v>
      </c>
      <c r="D36" s="250"/>
      <c r="E36" s="251"/>
      <c r="F36" s="252"/>
      <c r="G36" s="251"/>
      <c r="H36" s="253"/>
      <c r="I36" s="219"/>
      <c r="J36" s="3"/>
      <c r="K36" s="3"/>
      <c r="L36" s="2"/>
      <c r="M36" s="2"/>
      <c r="N36" s="2"/>
      <c r="O36" s="2"/>
      <c r="P36" s="2"/>
      <c r="Q36" s="2"/>
      <c r="R36" s="2"/>
    </row>
    <row r="37" spans="1:9" ht="106.5">
      <c r="A37" s="113" t="s">
        <v>26</v>
      </c>
      <c r="B37" s="89"/>
      <c r="C37" s="164" t="s">
        <v>208</v>
      </c>
      <c r="D37" s="262"/>
      <c r="E37" s="263"/>
      <c r="F37" s="244"/>
      <c r="G37" s="263"/>
      <c r="H37" s="245"/>
      <c r="I37" s="261"/>
    </row>
    <row r="38" spans="1:18" ht="60">
      <c r="A38" s="119"/>
      <c r="B38" s="114"/>
      <c r="C38" s="164" t="s">
        <v>31</v>
      </c>
      <c r="D38" s="250"/>
      <c r="E38" s="251"/>
      <c r="F38" s="252"/>
      <c r="G38" s="251"/>
      <c r="H38" s="253"/>
      <c r="I38" s="219"/>
      <c r="J38" s="3"/>
      <c r="K38" s="3"/>
      <c r="L38" s="2"/>
      <c r="M38" s="2"/>
      <c r="N38" s="2"/>
      <c r="O38" s="2"/>
      <c r="P38" s="2"/>
      <c r="Q38" s="2"/>
      <c r="R38" s="2"/>
    </row>
    <row r="39" spans="1:9" ht="94.5" customHeight="1">
      <c r="A39" s="113" t="s">
        <v>27</v>
      </c>
      <c r="B39" s="122"/>
      <c r="C39" s="164" t="s">
        <v>208</v>
      </c>
      <c r="D39" s="264"/>
      <c r="E39" s="265"/>
      <c r="F39" s="266"/>
      <c r="G39" s="265"/>
      <c r="H39" s="267"/>
      <c r="I39" s="261"/>
    </row>
    <row r="40" spans="1:18" ht="60">
      <c r="A40" s="119"/>
      <c r="B40" s="114"/>
      <c r="C40" s="164" t="s">
        <v>31</v>
      </c>
      <c r="D40" s="250"/>
      <c r="E40" s="251"/>
      <c r="F40" s="252"/>
      <c r="G40" s="251"/>
      <c r="H40" s="253"/>
      <c r="I40" s="219"/>
      <c r="J40" s="3"/>
      <c r="K40" s="3"/>
      <c r="L40" s="2"/>
      <c r="M40" s="2"/>
      <c r="N40" s="2"/>
      <c r="O40" s="2"/>
      <c r="P40" s="2"/>
      <c r="Q40" s="2"/>
      <c r="R40" s="2"/>
    </row>
    <row r="41" spans="1:9" ht="81.75" customHeight="1">
      <c r="A41" s="113" t="s">
        <v>28</v>
      </c>
      <c r="B41" s="89"/>
      <c r="C41" s="164" t="s">
        <v>208</v>
      </c>
      <c r="D41" s="268">
        <v>329545</v>
      </c>
      <c r="E41" s="269">
        <v>357227</v>
      </c>
      <c r="F41" s="270">
        <v>376160</v>
      </c>
      <c r="G41" s="269">
        <v>392711</v>
      </c>
      <c r="H41" s="271">
        <v>406456</v>
      </c>
      <c r="I41" s="261"/>
    </row>
    <row r="42" spans="1:18" ht="60">
      <c r="A42" s="119"/>
      <c r="B42" s="114"/>
      <c r="C42" s="164" t="s">
        <v>31</v>
      </c>
      <c r="D42" s="272">
        <v>115.2</v>
      </c>
      <c r="E42" s="273">
        <v>108.4</v>
      </c>
      <c r="F42" s="274">
        <v>105.3</v>
      </c>
      <c r="G42" s="273">
        <v>104.4</v>
      </c>
      <c r="H42" s="275">
        <v>103.5</v>
      </c>
      <c r="I42" s="219"/>
      <c r="J42" s="3"/>
      <c r="K42" s="3"/>
      <c r="L42" s="2"/>
      <c r="M42" s="2"/>
      <c r="N42" s="2"/>
      <c r="O42" s="2"/>
      <c r="P42" s="2"/>
      <c r="Q42" s="2"/>
      <c r="R42" s="2"/>
    </row>
    <row r="43" spans="1:9" ht="30">
      <c r="A43" s="123" t="s">
        <v>29</v>
      </c>
      <c r="B43" s="124"/>
      <c r="C43" s="167"/>
      <c r="D43" s="276"/>
      <c r="E43" s="277"/>
      <c r="F43" s="278"/>
      <c r="G43" s="277"/>
      <c r="H43" s="279"/>
      <c r="I43" s="261"/>
    </row>
    <row r="44" spans="1:9" ht="12.75" customHeight="1">
      <c r="A44" s="125"/>
      <c r="B44" s="122"/>
      <c r="C44" s="168"/>
      <c r="D44" s="280"/>
      <c r="E44" s="265"/>
      <c r="F44" s="266"/>
      <c r="G44" s="265"/>
      <c r="H44" s="267"/>
      <c r="I44" s="259"/>
    </row>
    <row r="45" spans="1:9" ht="90" customHeight="1">
      <c r="A45" s="115" t="s">
        <v>30</v>
      </c>
      <c r="B45" s="122"/>
      <c r="C45" s="164" t="s">
        <v>208</v>
      </c>
      <c r="D45" s="264"/>
      <c r="E45" s="265"/>
      <c r="F45" s="266"/>
      <c r="G45" s="265"/>
      <c r="H45" s="267"/>
      <c r="I45" s="261"/>
    </row>
    <row r="46" spans="1:18" ht="60.75" thickBot="1">
      <c r="A46" s="162"/>
      <c r="B46" s="163"/>
      <c r="C46" s="169" t="s">
        <v>31</v>
      </c>
      <c r="D46" s="281"/>
      <c r="E46" s="282"/>
      <c r="F46" s="283"/>
      <c r="G46" s="282"/>
      <c r="H46" s="284"/>
      <c r="I46" s="219"/>
      <c r="J46" s="3"/>
      <c r="K46" s="3"/>
      <c r="L46" s="2"/>
      <c r="M46" s="2"/>
      <c r="N46" s="2"/>
      <c r="O46" s="2"/>
      <c r="P46" s="2"/>
      <c r="Q46" s="2"/>
      <c r="R46" s="2"/>
    </row>
    <row r="47" spans="3:9" s="1" customFormat="1" ht="12.75">
      <c r="C47" s="89"/>
      <c r="D47" s="259"/>
      <c r="E47" s="259"/>
      <c r="F47" s="259"/>
      <c r="G47" s="259"/>
      <c r="H47" s="259"/>
      <c r="I47" s="259"/>
    </row>
    <row r="48" spans="1:9" s="1" customFormat="1" ht="15">
      <c r="A48" s="11" t="s">
        <v>209</v>
      </c>
      <c r="C48" s="89"/>
      <c r="D48" s="259"/>
      <c r="E48" s="259"/>
      <c r="F48" s="259"/>
      <c r="G48" s="259"/>
      <c r="H48" s="259"/>
      <c r="I48" s="259"/>
    </row>
    <row r="49" spans="1:9" ht="15">
      <c r="A49" s="11" t="s">
        <v>292</v>
      </c>
      <c r="D49" s="261"/>
      <c r="E49" s="261"/>
      <c r="F49" s="261"/>
      <c r="G49" s="261"/>
      <c r="H49" s="261"/>
      <c r="I49" s="261"/>
    </row>
    <row r="50" spans="1:9" ht="15">
      <c r="A50" s="2"/>
      <c r="D50" s="261"/>
      <c r="E50" s="261"/>
      <c r="F50" s="261"/>
      <c r="G50" s="261"/>
      <c r="H50" s="261"/>
      <c r="I50" s="261"/>
    </row>
    <row r="51" spans="4:9" ht="12.75">
      <c r="D51" s="261"/>
      <c r="E51" s="261"/>
      <c r="F51" s="261"/>
      <c r="G51" s="261"/>
      <c r="H51" s="261"/>
      <c r="I51" s="261"/>
    </row>
    <row r="52" spans="4:9" ht="12.75">
      <c r="D52" s="261"/>
      <c r="E52" s="261"/>
      <c r="F52" s="261"/>
      <c r="G52" s="261"/>
      <c r="H52" s="261"/>
      <c r="I52" s="26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27"/>
  <sheetViews>
    <sheetView view="pageBreakPreview" zoomScale="60" zoomScaleNormal="75" zoomScalePageLayoutView="0" workbookViewId="0" topLeftCell="A1">
      <selection activeCell="H7" sqref="H7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375" style="99" customWidth="1"/>
    <col min="4" max="8" width="16.00390625" style="0" customWidth="1"/>
  </cols>
  <sheetData>
    <row r="1" spans="6:8" ht="0.75" customHeight="1" thickBot="1">
      <c r="F1" s="2"/>
      <c r="H1" s="2"/>
    </row>
    <row r="2" spans="1:18" ht="16.5" thickBot="1">
      <c r="A2" s="55" t="s">
        <v>0</v>
      </c>
      <c r="B2" s="55" t="s">
        <v>1</v>
      </c>
      <c r="C2" s="96" t="s">
        <v>8</v>
      </c>
      <c r="D2" s="160" t="s">
        <v>293</v>
      </c>
      <c r="E2" s="160" t="s">
        <v>294</v>
      </c>
      <c r="F2" s="377" t="s">
        <v>2</v>
      </c>
      <c r="G2" s="378"/>
      <c r="H2" s="379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57"/>
      <c r="B3" s="57"/>
      <c r="C3" s="84" t="s">
        <v>9</v>
      </c>
      <c r="D3" s="94" t="s">
        <v>232</v>
      </c>
      <c r="E3" s="94" t="s">
        <v>285</v>
      </c>
      <c r="F3" s="58" t="s">
        <v>310</v>
      </c>
      <c r="G3" s="95" t="s">
        <v>311</v>
      </c>
      <c r="H3" s="58" t="s">
        <v>313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44"/>
      <c r="C4" s="100"/>
      <c r="D4" s="17"/>
      <c r="E4" s="17"/>
      <c r="F4" s="71"/>
      <c r="G4" s="17"/>
      <c r="H4" s="70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57" t="s">
        <v>40</v>
      </c>
      <c r="B5" s="72"/>
      <c r="C5" s="101"/>
      <c r="D5" s="73"/>
      <c r="E5" s="73"/>
      <c r="F5" s="74"/>
      <c r="G5" s="73"/>
      <c r="H5" s="7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86"/>
      <c r="B6" s="110"/>
      <c r="C6" s="102"/>
      <c r="D6" s="25"/>
      <c r="E6" s="25"/>
      <c r="F6" s="46"/>
      <c r="G6" s="25"/>
      <c r="H6" s="27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98" t="s">
        <v>32</v>
      </c>
      <c r="B7" s="116"/>
      <c r="C7" s="102" t="s">
        <v>208</v>
      </c>
      <c r="D7" s="175">
        <v>827391</v>
      </c>
      <c r="E7" s="175">
        <v>800000</v>
      </c>
      <c r="F7" s="176">
        <v>830000</v>
      </c>
      <c r="G7" s="175">
        <v>850000</v>
      </c>
      <c r="H7" s="177">
        <v>860000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06"/>
      <c r="B8" s="114"/>
      <c r="C8" s="97" t="s">
        <v>272</v>
      </c>
      <c r="D8" s="178"/>
      <c r="E8" s="178"/>
      <c r="F8" s="179"/>
      <c r="G8" s="178"/>
      <c r="H8" s="180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88" t="s">
        <v>33</v>
      </c>
      <c r="B9" s="114"/>
      <c r="C9" s="97"/>
      <c r="D9" s="178"/>
      <c r="E9" s="178"/>
      <c r="F9" s="179"/>
      <c r="G9" s="178"/>
      <c r="H9" s="18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26" t="s">
        <v>34</v>
      </c>
      <c r="B10" s="114"/>
      <c r="C10" s="102" t="s">
        <v>208</v>
      </c>
      <c r="D10" s="178">
        <v>486676</v>
      </c>
      <c r="E10" s="178">
        <v>420000</v>
      </c>
      <c r="F10" s="181">
        <v>450000</v>
      </c>
      <c r="G10" s="178">
        <v>460000</v>
      </c>
      <c r="H10" s="180">
        <v>470000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26"/>
      <c r="B11" s="114"/>
      <c r="C11" s="97" t="s">
        <v>272</v>
      </c>
      <c r="D11" s="178"/>
      <c r="E11" s="178"/>
      <c r="F11" s="179"/>
      <c r="G11" s="178"/>
      <c r="H11" s="180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26" t="s">
        <v>35</v>
      </c>
      <c r="B12" s="114"/>
      <c r="C12" s="102" t="s">
        <v>208</v>
      </c>
      <c r="D12" s="178">
        <v>319265</v>
      </c>
      <c r="E12" s="178">
        <v>330000</v>
      </c>
      <c r="F12" s="179">
        <v>330000</v>
      </c>
      <c r="G12" s="178">
        <v>330000</v>
      </c>
      <c r="H12" s="180">
        <v>330000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98"/>
      <c r="B13" s="114"/>
      <c r="C13" s="97" t="s">
        <v>272</v>
      </c>
      <c r="D13" s="178"/>
      <c r="E13" s="178"/>
      <c r="F13" s="179"/>
      <c r="G13" s="178"/>
      <c r="H13" s="180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98" t="s">
        <v>36</v>
      </c>
      <c r="B14" s="127"/>
      <c r="C14" s="97"/>
      <c r="D14" s="182">
        <v>486676</v>
      </c>
      <c r="E14" s="182">
        <v>420000</v>
      </c>
      <c r="F14" s="183">
        <v>450000</v>
      </c>
      <c r="G14" s="182">
        <v>460000</v>
      </c>
      <c r="H14" s="184">
        <v>470000</v>
      </c>
    </row>
    <row r="15" spans="1:8" ht="47.25" customHeight="1">
      <c r="A15" s="98" t="s">
        <v>37</v>
      </c>
      <c r="B15" s="127"/>
      <c r="C15" s="102" t="s">
        <v>208</v>
      </c>
      <c r="D15" s="182"/>
      <c r="E15" s="182"/>
      <c r="F15" s="183"/>
      <c r="G15" s="182"/>
      <c r="H15" s="184"/>
    </row>
    <row r="16" spans="1:8" ht="48.75" customHeight="1">
      <c r="A16" s="128"/>
      <c r="B16" s="127"/>
      <c r="C16" s="97" t="s">
        <v>272</v>
      </c>
      <c r="D16" s="182"/>
      <c r="E16" s="182"/>
      <c r="F16" s="183"/>
      <c r="G16" s="182"/>
      <c r="H16" s="184"/>
    </row>
    <row r="17" spans="1:8" ht="48" customHeight="1">
      <c r="A17" s="129" t="s">
        <v>38</v>
      </c>
      <c r="B17" s="127"/>
      <c r="C17" s="102" t="s">
        <v>208</v>
      </c>
      <c r="D17" s="182"/>
      <c r="E17" s="182"/>
      <c r="F17" s="183"/>
      <c r="G17" s="182"/>
      <c r="H17" s="184"/>
    </row>
    <row r="18" spans="1:8" ht="45.75" customHeight="1">
      <c r="A18" s="107"/>
      <c r="B18" s="127"/>
      <c r="C18" s="97" t="s">
        <v>272</v>
      </c>
      <c r="D18" s="182"/>
      <c r="E18" s="182"/>
      <c r="F18" s="183"/>
      <c r="G18" s="182"/>
      <c r="H18" s="184"/>
    </row>
    <row r="19" spans="1:8" ht="45.75" customHeight="1">
      <c r="A19" s="107" t="s">
        <v>39</v>
      </c>
      <c r="B19" s="127"/>
      <c r="C19" s="103"/>
      <c r="D19" s="182"/>
      <c r="E19" s="182"/>
      <c r="F19" s="183"/>
      <c r="G19" s="182"/>
      <c r="H19" s="184"/>
    </row>
    <row r="20" spans="1:8" ht="48" customHeight="1">
      <c r="A20" s="87" t="s">
        <v>230</v>
      </c>
      <c r="B20" s="127"/>
      <c r="C20" s="102" t="s">
        <v>208</v>
      </c>
      <c r="D20" s="182">
        <v>319265</v>
      </c>
      <c r="E20" s="182">
        <v>330000</v>
      </c>
      <c r="F20" s="183">
        <v>330000</v>
      </c>
      <c r="G20" s="182">
        <v>330000</v>
      </c>
      <c r="H20" s="184">
        <v>330000</v>
      </c>
    </row>
    <row r="21" spans="1:8" ht="46.5" customHeight="1">
      <c r="A21" s="130"/>
      <c r="B21" s="127"/>
      <c r="C21" s="97" t="s">
        <v>272</v>
      </c>
      <c r="D21" s="182"/>
      <c r="E21" s="182"/>
      <c r="F21" s="183"/>
      <c r="G21" s="182"/>
      <c r="H21" s="184"/>
    </row>
    <row r="22" spans="1:8" ht="48.75" customHeight="1">
      <c r="A22" s="129" t="s">
        <v>38</v>
      </c>
      <c r="B22" s="127"/>
      <c r="C22" s="102" t="s">
        <v>208</v>
      </c>
      <c r="D22" s="182"/>
      <c r="E22" s="182"/>
      <c r="F22" s="183"/>
      <c r="G22" s="182"/>
      <c r="H22" s="184"/>
    </row>
    <row r="23" spans="1:8" ht="46.5" customHeight="1" thickBot="1">
      <c r="A23" s="131"/>
      <c r="B23" s="127"/>
      <c r="C23" s="133" t="s">
        <v>272</v>
      </c>
      <c r="D23" s="185"/>
      <c r="E23" s="185"/>
      <c r="F23" s="186"/>
      <c r="G23" s="185"/>
      <c r="H23" s="187"/>
    </row>
    <row r="25" ht="15">
      <c r="A25" s="11" t="s">
        <v>209</v>
      </c>
    </row>
    <row r="26" ht="15">
      <c r="A26" s="11" t="s">
        <v>292</v>
      </c>
    </row>
    <row r="27" ht="15">
      <c r="A27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Q159"/>
  <sheetViews>
    <sheetView zoomScale="75" zoomScaleNormal="75" zoomScalePageLayoutView="0" workbookViewId="0" topLeftCell="A10">
      <selection activeCell="R12" sqref="R12"/>
    </sheetView>
  </sheetViews>
  <sheetFormatPr defaultColWidth="9.00390625" defaultRowHeight="12.75"/>
  <cols>
    <col min="1" max="1" width="44.25390625" style="0" customWidth="1"/>
    <col min="2" max="2" width="16.75390625" style="19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55" t="s">
        <v>0</v>
      </c>
      <c r="B2" s="56" t="s">
        <v>8</v>
      </c>
      <c r="C2" s="160" t="s">
        <v>293</v>
      </c>
      <c r="D2" s="160" t="s">
        <v>294</v>
      </c>
      <c r="E2" s="377" t="s">
        <v>2</v>
      </c>
      <c r="F2" s="378"/>
      <c r="G2" s="379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57"/>
      <c r="B3" s="58" t="s">
        <v>9</v>
      </c>
      <c r="C3" s="94" t="s">
        <v>232</v>
      </c>
      <c r="D3" s="94" t="s">
        <v>285</v>
      </c>
      <c r="E3" s="58" t="s">
        <v>310</v>
      </c>
      <c r="F3" s="95" t="s">
        <v>311</v>
      </c>
      <c r="G3" s="58" t="s">
        <v>313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35"/>
      <c r="B4" s="41"/>
      <c r="C4" s="188"/>
      <c r="D4" s="189"/>
      <c r="E4" s="190"/>
      <c r="F4" s="189"/>
      <c r="G4" s="191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31" t="s">
        <v>41</v>
      </c>
      <c r="B5" s="26"/>
      <c r="C5" s="192"/>
      <c r="D5" s="193"/>
      <c r="E5" s="194"/>
      <c r="F5" s="193"/>
      <c r="G5" s="195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31" t="s">
        <v>42</v>
      </c>
      <c r="B6" s="26"/>
      <c r="C6" s="285"/>
      <c r="D6" s="286"/>
      <c r="E6" s="287"/>
      <c r="F6" s="286"/>
      <c r="G6" s="288"/>
      <c r="H6" s="219"/>
      <c r="I6" s="219"/>
      <c r="J6" s="3"/>
      <c r="K6" s="2"/>
      <c r="L6" s="2"/>
      <c r="M6" s="2"/>
      <c r="N6" s="2"/>
      <c r="O6" s="2"/>
      <c r="P6" s="2"/>
      <c r="Q6" s="2"/>
    </row>
    <row r="7" spans="1:17" ht="15.75">
      <c r="A7" s="36" t="s">
        <v>43</v>
      </c>
      <c r="B7" s="26"/>
      <c r="C7" s="285"/>
      <c r="D7" s="286"/>
      <c r="E7" s="287"/>
      <c r="F7" s="286"/>
      <c r="G7" s="288"/>
      <c r="H7" s="219"/>
      <c r="I7" s="219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31"/>
      <c r="B8" s="32"/>
      <c r="C8" s="289"/>
      <c r="D8" s="290"/>
      <c r="E8" s="291"/>
      <c r="F8" s="290"/>
      <c r="G8" s="292"/>
      <c r="H8" s="219"/>
      <c r="I8" s="219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37" t="s">
        <v>44</v>
      </c>
      <c r="B9" s="42" t="s">
        <v>248</v>
      </c>
      <c r="C9" s="293">
        <v>1050</v>
      </c>
      <c r="D9" s="294">
        <v>1900</v>
      </c>
      <c r="E9" s="295">
        <v>1900</v>
      </c>
      <c r="F9" s="294">
        <v>1900</v>
      </c>
      <c r="G9" s="296">
        <v>1900</v>
      </c>
      <c r="H9" s="219"/>
      <c r="I9" s="219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37" t="s">
        <v>46</v>
      </c>
      <c r="B10" s="42" t="s">
        <v>248</v>
      </c>
      <c r="C10" s="293">
        <v>4800</v>
      </c>
      <c r="D10" s="294">
        <v>6500</v>
      </c>
      <c r="E10" s="295">
        <v>6500</v>
      </c>
      <c r="F10" s="294">
        <v>6500</v>
      </c>
      <c r="G10" s="296">
        <v>6500</v>
      </c>
      <c r="H10" s="219"/>
      <c r="I10" s="219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37" t="s">
        <v>304</v>
      </c>
      <c r="B11" s="42" t="s">
        <v>248</v>
      </c>
      <c r="C11" s="297">
        <v>22534</v>
      </c>
      <c r="D11" s="294">
        <v>20450</v>
      </c>
      <c r="E11" s="295">
        <v>20500</v>
      </c>
      <c r="F11" s="294">
        <v>20500</v>
      </c>
      <c r="G11" s="296">
        <v>20500</v>
      </c>
      <c r="H11" s="219"/>
      <c r="I11" s="219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37" t="s">
        <v>47</v>
      </c>
      <c r="B12" s="42" t="s">
        <v>248</v>
      </c>
      <c r="C12" s="293">
        <v>388</v>
      </c>
      <c r="D12" s="294">
        <v>374</v>
      </c>
      <c r="E12" s="295">
        <v>300</v>
      </c>
      <c r="F12" s="294">
        <v>300</v>
      </c>
      <c r="G12" s="296">
        <v>300</v>
      </c>
      <c r="H12" s="219"/>
      <c r="I12" s="219"/>
      <c r="J12" s="3"/>
      <c r="K12" s="2"/>
      <c r="L12" s="2"/>
      <c r="M12" s="2"/>
      <c r="N12" s="2"/>
      <c r="O12" s="2"/>
      <c r="P12" s="2"/>
      <c r="Q12" s="2"/>
    </row>
    <row r="13" spans="1:9" ht="24" customHeight="1">
      <c r="A13" s="37" t="s">
        <v>48</v>
      </c>
      <c r="B13" s="42" t="s">
        <v>248</v>
      </c>
      <c r="C13" s="298">
        <v>8603</v>
      </c>
      <c r="D13" s="299">
        <v>8650</v>
      </c>
      <c r="E13" s="300">
        <v>8100</v>
      </c>
      <c r="F13" s="299">
        <v>8100</v>
      </c>
      <c r="G13" s="301">
        <v>8100</v>
      </c>
      <c r="H13" s="261"/>
      <c r="I13" s="261"/>
    </row>
    <row r="14" spans="1:9" ht="21" customHeight="1">
      <c r="A14" s="37" t="s">
        <v>49</v>
      </c>
      <c r="B14" s="42" t="s">
        <v>67</v>
      </c>
      <c r="C14" s="298"/>
      <c r="D14" s="299"/>
      <c r="E14" s="300"/>
      <c r="F14" s="299"/>
      <c r="G14" s="301"/>
      <c r="H14" s="261"/>
      <c r="I14" s="261"/>
    </row>
    <row r="15" spans="1:9" ht="21" customHeight="1">
      <c r="A15" s="37" t="s">
        <v>332</v>
      </c>
      <c r="B15" s="42" t="s">
        <v>248</v>
      </c>
      <c r="C15" s="302">
        <v>1229</v>
      </c>
      <c r="D15" s="303">
        <v>1200</v>
      </c>
      <c r="E15" s="304">
        <v>1200</v>
      </c>
      <c r="F15" s="303">
        <v>1200</v>
      </c>
      <c r="G15" s="305">
        <v>1200</v>
      </c>
      <c r="H15" s="261"/>
      <c r="I15" s="261"/>
    </row>
    <row r="16" spans="1:9" ht="43.5" customHeight="1">
      <c r="A16" s="37" t="s">
        <v>50</v>
      </c>
      <c r="B16" s="42" t="s">
        <v>51</v>
      </c>
      <c r="C16" s="306"/>
      <c r="D16" s="307"/>
      <c r="E16" s="308"/>
      <c r="F16" s="307"/>
      <c r="G16" s="309"/>
      <c r="H16" s="261"/>
      <c r="I16" s="261"/>
    </row>
    <row r="17" spans="1:9" ht="33" customHeight="1">
      <c r="A17" s="37" t="s">
        <v>108</v>
      </c>
      <c r="B17" s="42" t="s">
        <v>248</v>
      </c>
      <c r="C17" s="306"/>
      <c r="D17" s="307"/>
      <c r="E17" s="308"/>
      <c r="F17" s="307"/>
      <c r="G17" s="309"/>
      <c r="H17" s="261"/>
      <c r="I17" s="261"/>
    </row>
    <row r="18" spans="1:9" ht="31.5" customHeight="1">
      <c r="A18" s="37" t="s">
        <v>52</v>
      </c>
      <c r="B18" s="42" t="s">
        <v>248</v>
      </c>
      <c r="C18" s="306">
        <v>388</v>
      </c>
      <c r="D18" s="307">
        <v>374</v>
      </c>
      <c r="E18" s="308">
        <v>300</v>
      </c>
      <c r="F18" s="307">
        <v>300</v>
      </c>
      <c r="G18" s="309">
        <v>300</v>
      </c>
      <c r="H18" s="261"/>
      <c r="I18" s="261"/>
    </row>
    <row r="19" spans="1:9" ht="30" customHeight="1">
      <c r="A19" s="38" t="s">
        <v>53</v>
      </c>
      <c r="B19" s="42" t="s">
        <v>248</v>
      </c>
      <c r="C19" s="306">
        <v>7891</v>
      </c>
      <c r="D19" s="307">
        <v>8000</v>
      </c>
      <c r="E19" s="308">
        <v>8000</v>
      </c>
      <c r="F19" s="307">
        <v>8000</v>
      </c>
      <c r="G19" s="309">
        <v>8000</v>
      </c>
      <c r="H19" s="261"/>
      <c r="I19" s="261"/>
    </row>
    <row r="20" spans="1:9" ht="51" customHeight="1">
      <c r="A20" s="37" t="s">
        <v>54</v>
      </c>
      <c r="B20" s="42" t="s">
        <v>248</v>
      </c>
      <c r="C20" s="306"/>
      <c r="D20" s="307"/>
      <c r="E20" s="308"/>
      <c r="F20" s="307"/>
      <c r="G20" s="309"/>
      <c r="H20" s="261"/>
      <c r="I20" s="261"/>
    </row>
    <row r="21" spans="1:9" ht="30.75" customHeight="1">
      <c r="A21" s="37" t="s">
        <v>305</v>
      </c>
      <c r="B21" s="42" t="s">
        <v>107</v>
      </c>
      <c r="C21" s="306"/>
      <c r="D21" s="307"/>
      <c r="E21" s="308"/>
      <c r="F21" s="307"/>
      <c r="G21" s="309"/>
      <c r="H21" s="261"/>
      <c r="I21" s="261"/>
    </row>
    <row r="22" spans="1:9" ht="34.5" customHeight="1">
      <c r="A22" s="39" t="s">
        <v>55</v>
      </c>
      <c r="B22" s="42" t="s">
        <v>107</v>
      </c>
      <c r="C22" s="306"/>
      <c r="D22" s="307"/>
      <c r="E22" s="308"/>
      <c r="F22" s="307"/>
      <c r="G22" s="309"/>
      <c r="H22" s="261"/>
      <c r="I22" s="261"/>
    </row>
    <row r="23" spans="1:9" ht="29.25" customHeight="1">
      <c r="A23" s="37" t="s">
        <v>56</v>
      </c>
      <c r="B23" s="42" t="s">
        <v>107</v>
      </c>
      <c r="C23" s="306"/>
      <c r="D23" s="307"/>
      <c r="E23" s="308"/>
      <c r="F23" s="307"/>
      <c r="G23" s="309"/>
      <c r="H23" s="261"/>
      <c r="I23" s="261"/>
    </row>
    <row r="24" spans="1:9" ht="24" customHeight="1">
      <c r="A24" s="37" t="s">
        <v>57</v>
      </c>
      <c r="B24" s="42" t="s">
        <v>107</v>
      </c>
      <c r="C24" s="306"/>
      <c r="D24" s="307"/>
      <c r="E24" s="308"/>
      <c r="F24" s="307"/>
      <c r="G24" s="309"/>
      <c r="H24" s="261"/>
      <c r="I24" s="261"/>
    </row>
    <row r="25" spans="1:9" ht="26.25" customHeight="1">
      <c r="A25" s="37" t="s">
        <v>58</v>
      </c>
      <c r="B25" s="42" t="s">
        <v>107</v>
      </c>
      <c r="C25" s="306"/>
      <c r="D25" s="307"/>
      <c r="E25" s="308"/>
      <c r="F25" s="307"/>
      <c r="G25" s="309"/>
      <c r="H25" s="261"/>
      <c r="I25" s="261"/>
    </row>
    <row r="26" spans="1:9" ht="29.25" customHeight="1">
      <c r="A26" s="37" t="s">
        <v>59</v>
      </c>
      <c r="B26" s="42" t="s">
        <v>107</v>
      </c>
      <c r="C26" s="306"/>
      <c r="D26" s="307"/>
      <c r="E26" s="308"/>
      <c r="F26" s="307"/>
      <c r="G26" s="309"/>
      <c r="H26" s="261"/>
      <c r="I26" s="261"/>
    </row>
    <row r="27" spans="1:9" ht="48" customHeight="1">
      <c r="A27" s="37" t="s">
        <v>60</v>
      </c>
      <c r="B27" s="42" t="s">
        <v>107</v>
      </c>
      <c r="C27" s="306"/>
      <c r="D27" s="307"/>
      <c r="E27" s="308"/>
      <c r="F27" s="307"/>
      <c r="G27" s="309"/>
      <c r="H27" s="261"/>
      <c r="I27" s="261"/>
    </row>
    <row r="28" spans="1:9" ht="46.5" customHeight="1">
      <c r="A28" s="37" t="s">
        <v>61</v>
      </c>
      <c r="B28" s="42" t="s">
        <v>107</v>
      </c>
      <c r="C28" s="306"/>
      <c r="D28" s="307"/>
      <c r="E28" s="308"/>
      <c r="F28" s="307"/>
      <c r="G28" s="309"/>
      <c r="H28" s="261"/>
      <c r="I28" s="261"/>
    </row>
    <row r="29" spans="1:9" ht="45.75" customHeight="1">
      <c r="A29" s="37" t="s">
        <v>62</v>
      </c>
      <c r="B29" s="42" t="s">
        <v>107</v>
      </c>
      <c r="C29" s="306"/>
      <c r="D29" s="307"/>
      <c r="E29" s="308"/>
      <c r="F29" s="307"/>
      <c r="G29" s="309"/>
      <c r="H29" s="261"/>
      <c r="I29" s="261"/>
    </row>
    <row r="30" spans="1:9" ht="18" customHeight="1">
      <c r="A30" s="37" t="s">
        <v>63</v>
      </c>
      <c r="B30" s="42" t="s">
        <v>107</v>
      </c>
      <c r="C30" s="306"/>
      <c r="D30" s="307"/>
      <c r="E30" s="308"/>
      <c r="F30" s="307"/>
      <c r="G30" s="309"/>
      <c r="H30" s="261"/>
      <c r="I30" s="261"/>
    </row>
    <row r="31" spans="1:9" ht="32.25" customHeight="1">
      <c r="A31" s="37" t="s">
        <v>64</v>
      </c>
      <c r="B31" s="42" t="s">
        <v>65</v>
      </c>
      <c r="C31" s="306"/>
      <c r="D31" s="307"/>
      <c r="E31" s="308"/>
      <c r="F31" s="307"/>
      <c r="G31" s="309"/>
      <c r="H31" s="261"/>
      <c r="I31" s="261"/>
    </row>
    <row r="32" spans="1:9" ht="30.75" customHeight="1">
      <c r="A32" s="37" t="s">
        <v>66</v>
      </c>
      <c r="B32" s="42" t="s">
        <v>67</v>
      </c>
      <c r="C32" s="306"/>
      <c r="D32" s="307"/>
      <c r="E32" s="308"/>
      <c r="F32" s="307"/>
      <c r="G32" s="309"/>
      <c r="H32" s="261"/>
      <c r="I32" s="261"/>
    </row>
    <row r="33" spans="1:9" ht="27.75" customHeight="1">
      <c r="A33" s="37" t="s">
        <v>68</v>
      </c>
      <c r="B33" s="42" t="s">
        <v>69</v>
      </c>
      <c r="C33" s="306"/>
      <c r="D33" s="307"/>
      <c r="E33" s="308"/>
      <c r="F33" s="307"/>
      <c r="G33" s="309"/>
      <c r="H33" s="261"/>
      <c r="I33" s="261"/>
    </row>
    <row r="34" spans="1:9" ht="27" customHeight="1">
      <c r="A34" s="37" t="s">
        <v>70</v>
      </c>
      <c r="B34" s="42" t="s">
        <v>71</v>
      </c>
      <c r="C34" s="306"/>
      <c r="D34" s="307"/>
      <c r="E34" s="308"/>
      <c r="F34" s="307"/>
      <c r="G34" s="309"/>
      <c r="H34" s="261"/>
      <c r="I34" s="261"/>
    </row>
    <row r="35" spans="1:9" ht="23.25" customHeight="1">
      <c r="A35" s="37" t="s">
        <v>72</v>
      </c>
      <c r="B35" s="42" t="s">
        <v>248</v>
      </c>
      <c r="C35" s="306"/>
      <c r="D35" s="307"/>
      <c r="E35" s="308"/>
      <c r="F35" s="307"/>
      <c r="G35" s="309"/>
      <c r="H35" s="261"/>
      <c r="I35" s="261"/>
    </row>
    <row r="36" spans="1:9" ht="24.75" customHeight="1">
      <c r="A36" s="37" t="s">
        <v>73</v>
      </c>
      <c r="B36" s="42" t="s">
        <v>248</v>
      </c>
      <c r="C36" s="306"/>
      <c r="D36" s="307"/>
      <c r="E36" s="308"/>
      <c r="F36" s="307"/>
      <c r="G36" s="309"/>
      <c r="H36" s="261"/>
      <c r="I36" s="261"/>
    </row>
    <row r="37" spans="1:9" ht="15.75" customHeight="1">
      <c r="A37" s="37" t="s">
        <v>74</v>
      </c>
      <c r="B37" s="42" t="s">
        <v>248</v>
      </c>
      <c r="C37" s="306"/>
      <c r="D37" s="307"/>
      <c r="E37" s="308"/>
      <c r="F37" s="307"/>
      <c r="G37" s="309"/>
      <c r="H37" s="261"/>
      <c r="I37" s="261"/>
    </row>
    <row r="38" spans="1:9" ht="23.25" customHeight="1">
      <c r="A38" s="37" t="s">
        <v>75</v>
      </c>
      <c r="B38" s="42" t="s">
        <v>248</v>
      </c>
      <c r="C38" s="306"/>
      <c r="D38" s="307"/>
      <c r="E38" s="308"/>
      <c r="F38" s="307"/>
      <c r="G38" s="309"/>
      <c r="H38" s="261"/>
      <c r="I38" s="261"/>
    </row>
    <row r="39" spans="1:9" ht="48" customHeight="1">
      <c r="A39" s="37" t="s">
        <v>76</v>
      </c>
      <c r="B39" s="42" t="s">
        <v>248</v>
      </c>
      <c r="C39" s="306"/>
      <c r="D39" s="307"/>
      <c r="E39" s="308"/>
      <c r="F39" s="307"/>
      <c r="G39" s="309"/>
      <c r="H39" s="261"/>
      <c r="I39" s="261"/>
    </row>
    <row r="40" spans="1:9" ht="24.75" customHeight="1">
      <c r="A40" s="37" t="s">
        <v>77</v>
      </c>
      <c r="B40" s="42" t="s">
        <v>248</v>
      </c>
      <c r="C40" s="306"/>
      <c r="D40" s="307"/>
      <c r="E40" s="308"/>
      <c r="F40" s="307"/>
      <c r="G40" s="309"/>
      <c r="H40" s="261"/>
      <c r="I40" s="261"/>
    </row>
    <row r="41" spans="1:9" ht="38.25" customHeight="1">
      <c r="A41" s="37" t="s">
        <v>78</v>
      </c>
      <c r="B41" s="42" t="s">
        <v>67</v>
      </c>
      <c r="C41" s="306"/>
      <c r="D41" s="307"/>
      <c r="E41" s="308"/>
      <c r="F41" s="307"/>
      <c r="G41" s="309"/>
      <c r="H41" s="261"/>
      <c r="I41" s="261"/>
    </row>
    <row r="42" spans="1:9" ht="24.75" customHeight="1">
      <c r="A42" s="37" t="s">
        <v>79</v>
      </c>
      <c r="B42" s="42" t="s">
        <v>67</v>
      </c>
      <c r="C42" s="306"/>
      <c r="D42" s="307"/>
      <c r="E42" s="308"/>
      <c r="F42" s="307"/>
      <c r="G42" s="309"/>
      <c r="H42" s="261"/>
      <c r="I42" s="261"/>
    </row>
    <row r="43" spans="1:9" ht="23.25" customHeight="1">
      <c r="A43" s="37" t="s">
        <v>80</v>
      </c>
      <c r="B43" s="42" t="s">
        <v>45</v>
      </c>
      <c r="C43" s="306"/>
      <c r="D43" s="307"/>
      <c r="E43" s="308"/>
      <c r="F43" s="307"/>
      <c r="G43" s="309"/>
      <c r="H43" s="261"/>
      <c r="I43" s="261"/>
    </row>
    <row r="44" spans="1:9" ht="27.75" customHeight="1">
      <c r="A44" s="37" t="s">
        <v>81</v>
      </c>
      <c r="B44" s="42" t="s">
        <v>82</v>
      </c>
      <c r="C44" s="310">
        <v>40.2</v>
      </c>
      <c r="D44" s="311">
        <v>41.6</v>
      </c>
      <c r="E44" s="312">
        <v>43.5</v>
      </c>
      <c r="F44" s="311">
        <v>43.5</v>
      </c>
      <c r="G44" s="313">
        <v>43.5</v>
      </c>
      <c r="H44" s="261"/>
      <c r="I44" s="261"/>
    </row>
    <row r="45" spans="1:9" ht="34.5" customHeight="1">
      <c r="A45" s="37" t="s">
        <v>83</v>
      </c>
      <c r="B45" s="42" t="s">
        <v>82</v>
      </c>
      <c r="C45" s="306"/>
      <c r="D45" s="307"/>
      <c r="E45" s="308"/>
      <c r="F45" s="307"/>
      <c r="G45" s="309"/>
      <c r="H45" s="261"/>
      <c r="I45" s="261"/>
    </row>
    <row r="46" spans="1:9" ht="38.25" customHeight="1">
      <c r="A46" s="37" t="s">
        <v>84</v>
      </c>
      <c r="B46" s="42" t="s">
        <v>82</v>
      </c>
      <c r="C46" s="306"/>
      <c r="D46" s="307"/>
      <c r="E46" s="308"/>
      <c r="F46" s="307"/>
      <c r="G46" s="309"/>
      <c r="H46" s="261"/>
      <c r="I46" s="261"/>
    </row>
    <row r="47" spans="1:9" ht="32.25" customHeight="1">
      <c r="A47" s="37" t="s">
        <v>85</v>
      </c>
      <c r="B47" s="42" t="s">
        <v>82</v>
      </c>
      <c r="C47" s="306"/>
      <c r="D47" s="307"/>
      <c r="E47" s="308"/>
      <c r="F47" s="307"/>
      <c r="G47" s="309"/>
      <c r="H47" s="261"/>
      <c r="I47" s="261"/>
    </row>
    <row r="48" spans="1:9" ht="27.75" customHeight="1">
      <c r="A48" s="37" t="s">
        <v>86</v>
      </c>
      <c r="B48" s="42" t="s">
        <v>45</v>
      </c>
      <c r="C48" s="306"/>
      <c r="D48" s="307"/>
      <c r="E48" s="308"/>
      <c r="F48" s="307"/>
      <c r="G48" s="309"/>
      <c r="H48" s="261"/>
      <c r="I48" s="261"/>
    </row>
    <row r="49" spans="1:9" ht="15.75" customHeight="1">
      <c r="A49" s="37" t="s">
        <v>87</v>
      </c>
      <c r="B49" s="42" t="s">
        <v>45</v>
      </c>
      <c r="C49" s="306"/>
      <c r="D49" s="307"/>
      <c r="E49" s="308"/>
      <c r="F49" s="307"/>
      <c r="G49" s="309"/>
      <c r="H49" s="261"/>
      <c r="I49" s="261"/>
    </row>
    <row r="50" spans="1:9" ht="24.75" customHeight="1">
      <c r="A50" s="37" t="s">
        <v>88</v>
      </c>
      <c r="B50" s="42" t="s">
        <v>89</v>
      </c>
      <c r="C50" s="306"/>
      <c r="D50" s="307"/>
      <c r="E50" s="308"/>
      <c r="F50" s="307"/>
      <c r="G50" s="309"/>
      <c r="H50" s="261"/>
      <c r="I50" s="261"/>
    </row>
    <row r="51" spans="1:9" ht="26.25" customHeight="1">
      <c r="A51" s="37" t="s">
        <v>90</v>
      </c>
      <c r="B51" s="42" t="s">
        <v>67</v>
      </c>
      <c r="C51" s="306"/>
      <c r="D51" s="307"/>
      <c r="E51" s="308"/>
      <c r="F51" s="307"/>
      <c r="G51" s="309"/>
      <c r="H51" s="261"/>
      <c r="I51" s="261"/>
    </row>
    <row r="52" spans="1:9" ht="29.25" customHeight="1">
      <c r="A52" s="37" t="s">
        <v>91</v>
      </c>
      <c r="B52" s="42" t="s">
        <v>67</v>
      </c>
      <c r="C52" s="306"/>
      <c r="D52" s="307"/>
      <c r="E52" s="308"/>
      <c r="F52" s="307"/>
      <c r="G52" s="309"/>
      <c r="H52" s="261"/>
      <c r="I52" s="261"/>
    </row>
    <row r="53" spans="1:9" ht="32.25" customHeight="1">
      <c r="A53" s="37" t="s">
        <v>92</v>
      </c>
      <c r="B53" s="42" t="s">
        <v>67</v>
      </c>
      <c r="C53" s="306"/>
      <c r="D53" s="307"/>
      <c r="E53" s="308"/>
      <c r="F53" s="307"/>
      <c r="G53" s="309"/>
      <c r="H53" s="261"/>
      <c r="I53" s="261"/>
    </row>
    <row r="54" spans="1:9" ht="30" customHeight="1">
      <c r="A54" s="37" t="s">
        <v>93</v>
      </c>
      <c r="B54" s="42" t="s">
        <v>67</v>
      </c>
      <c r="C54" s="306"/>
      <c r="D54" s="307"/>
      <c r="E54" s="308"/>
      <c r="F54" s="307"/>
      <c r="G54" s="309"/>
      <c r="H54" s="261"/>
      <c r="I54" s="261"/>
    </row>
    <row r="55" spans="1:9" ht="27.75" customHeight="1">
      <c r="A55" s="37" t="s">
        <v>94</v>
      </c>
      <c r="B55" s="42" t="s">
        <v>67</v>
      </c>
      <c r="C55" s="306"/>
      <c r="D55" s="307"/>
      <c r="E55" s="308"/>
      <c r="F55" s="307"/>
      <c r="G55" s="309"/>
      <c r="H55" s="261"/>
      <c r="I55" s="261"/>
    </row>
    <row r="56" spans="1:9" ht="33.75" customHeight="1">
      <c r="A56" s="37" t="s">
        <v>95</v>
      </c>
      <c r="B56" s="42" t="s">
        <v>96</v>
      </c>
      <c r="C56" s="306"/>
      <c r="D56" s="307"/>
      <c r="E56" s="308"/>
      <c r="F56" s="307"/>
      <c r="G56" s="309"/>
      <c r="H56" s="261"/>
      <c r="I56" s="261"/>
    </row>
    <row r="57" spans="1:9" ht="26.25" customHeight="1">
      <c r="A57" s="37" t="s">
        <v>97</v>
      </c>
      <c r="B57" s="42" t="s">
        <v>89</v>
      </c>
      <c r="C57" s="306"/>
      <c r="D57" s="307"/>
      <c r="E57" s="308"/>
      <c r="F57" s="307"/>
      <c r="G57" s="309"/>
      <c r="H57" s="261"/>
      <c r="I57" s="261"/>
    </row>
    <row r="58" spans="1:9" ht="29.25" customHeight="1">
      <c r="A58" s="37" t="s">
        <v>98</v>
      </c>
      <c r="B58" s="42" t="s">
        <v>67</v>
      </c>
      <c r="C58" s="306"/>
      <c r="D58" s="307"/>
      <c r="E58" s="308"/>
      <c r="F58" s="307"/>
      <c r="G58" s="309"/>
      <c r="H58" s="261"/>
      <c r="I58" s="261"/>
    </row>
    <row r="59" spans="1:9" ht="18" customHeight="1">
      <c r="A59" s="37" t="s">
        <v>99</v>
      </c>
      <c r="B59" s="42" t="s">
        <v>89</v>
      </c>
      <c r="C59" s="306"/>
      <c r="D59" s="307"/>
      <c r="E59" s="308"/>
      <c r="F59" s="307"/>
      <c r="G59" s="309"/>
      <c r="H59" s="261"/>
      <c r="I59" s="261"/>
    </row>
    <row r="60" spans="1:9" ht="30" customHeight="1">
      <c r="A60" s="37" t="s">
        <v>100</v>
      </c>
      <c r="B60" s="42" t="s">
        <v>101</v>
      </c>
      <c r="C60" s="306"/>
      <c r="D60" s="307"/>
      <c r="E60" s="308"/>
      <c r="F60" s="307"/>
      <c r="G60" s="309"/>
      <c r="H60" s="261"/>
      <c r="I60" s="261"/>
    </row>
    <row r="61" spans="1:9" ht="15">
      <c r="A61" s="37" t="s">
        <v>102</v>
      </c>
      <c r="B61" s="42"/>
      <c r="C61" s="306"/>
      <c r="D61" s="307"/>
      <c r="E61" s="308"/>
      <c r="F61" s="307"/>
      <c r="G61" s="309"/>
      <c r="H61" s="261"/>
      <c r="I61" s="261"/>
    </row>
    <row r="62" spans="1:9" ht="20.25" customHeight="1">
      <c r="A62" s="39" t="s">
        <v>103</v>
      </c>
      <c r="B62" s="42" t="s">
        <v>104</v>
      </c>
      <c r="C62" s="306"/>
      <c r="D62" s="307"/>
      <c r="E62" s="308"/>
      <c r="F62" s="307"/>
      <c r="G62" s="309"/>
      <c r="H62" s="261"/>
      <c r="I62" s="261"/>
    </row>
    <row r="63" spans="1:9" ht="19.5" customHeight="1">
      <c r="A63" s="39" t="s">
        <v>105</v>
      </c>
      <c r="B63" s="42" t="s">
        <v>104</v>
      </c>
      <c r="C63" s="306"/>
      <c r="D63" s="307"/>
      <c r="E63" s="308"/>
      <c r="F63" s="307"/>
      <c r="G63" s="309"/>
      <c r="H63" s="261"/>
      <c r="I63" s="261"/>
    </row>
    <row r="64" spans="1:9" ht="20.25" customHeight="1" thickBot="1">
      <c r="A64" s="40" t="s">
        <v>106</v>
      </c>
      <c r="B64" s="43" t="s">
        <v>104</v>
      </c>
      <c r="C64" s="314"/>
      <c r="D64" s="315"/>
      <c r="E64" s="316"/>
      <c r="F64" s="315"/>
      <c r="G64" s="317"/>
      <c r="H64" s="261"/>
      <c r="I64" s="261"/>
    </row>
    <row r="65" spans="3:9" ht="12.75">
      <c r="C65" s="261"/>
      <c r="D65" s="261"/>
      <c r="E65" s="261"/>
      <c r="F65" s="261"/>
      <c r="G65" s="261"/>
      <c r="H65" s="261"/>
      <c r="I65" s="261"/>
    </row>
    <row r="66" spans="3:9" ht="12.75">
      <c r="C66" s="261"/>
      <c r="D66" s="261"/>
      <c r="E66" s="261"/>
      <c r="F66" s="261"/>
      <c r="G66" s="261"/>
      <c r="H66" s="261"/>
      <c r="I66" s="261"/>
    </row>
    <row r="67" spans="3:9" ht="12.75">
      <c r="C67" s="261"/>
      <c r="D67" s="261"/>
      <c r="E67" s="261"/>
      <c r="F67" s="261"/>
      <c r="G67" s="261"/>
      <c r="H67" s="261"/>
      <c r="I67" s="261"/>
    </row>
    <row r="68" spans="3:9" ht="12.75">
      <c r="C68" s="261"/>
      <c r="D68" s="261"/>
      <c r="E68" s="261"/>
      <c r="F68" s="261"/>
      <c r="G68" s="261"/>
      <c r="H68" s="261"/>
      <c r="I68" s="261"/>
    </row>
    <row r="69" spans="3:9" ht="12.75">
      <c r="C69" s="261"/>
      <c r="D69" s="261"/>
      <c r="E69" s="261"/>
      <c r="F69" s="261"/>
      <c r="G69" s="261"/>
      <c r="H69" s="261"/>
      <c r="I69" s="261"/>
    </row>
    <row r="70" spans="3:9" ht="12.75">
      <c r="C70" s="261"/>
      <c r="D70" s="261"/>
      <c r="E70" s="261"/>
      <c r="F70" s="261"/>
      <c r="G70" s="261"/>
      <c r="H70" s="261"/>
      <c r="I70" s="261"/>
    </row>
    <row r="71" spans="3:9" ht="12.75">
      <c r="C71" s="261"/>
      <c r="D71" s="261"/>
      <c r="E71" s="261"/>
      <c r="F71" s="261"/>
      <c r="G71" s="261"/>
      <c r="H71" s="261"/>
      <c r="I71" s="261"/>
    </row>
    <row r="72" spans="3:9" ht="12.75">
      <c r="C72" s="261"/>
      <c r="D72" s="261"/>
      <c r="E72" s="261"/>
      <c r="F72" s="261"/>
      <c r="G72" s="261"/>
      <c r="H72" s="261"/>
      <c r="I72" s="261"/>
    </row>
    <row r="73" spans="3:9" ht="12.75">
      <c r="C73" s="261"/>
      <c r="D73" s="261"/>
      <c r="E73" s="261"/>
      <c r="F73" s="261"/>
      <c r="G73" s="261"/>
      <c r="H73" s="261"/>
      <c r="I73" s="261"/>
    </row>
    <row r="74" spans="3:9" ht="12.75">
      <c r="C74" s="261"/>
      <c r="D74" s="261"/>
      <c r="E74" s="261"/>
      <c r="F74" s="261"/>
      <c r="G74" s="261"/>
      <c r="H74" s="261"/>
      <c r="I74" s="261"/>
    </row>
    <row r="75" spans="3:9" ht="12.75">
      <c r="C75" s="261"/>
      <c r="D75" s="261"/>
      <c r="E75" s="261"/>
      <c r="F75" s="261"/>
      <c r="G75" s="261"/>
      <c r="H75" s="261"/>
      <c r="I75" s="261"/>
    </row>
    <row r="76" spans="3:9" ht="12.75">
      <c r="C76" s="261"/>
      <c r="D76" s="261"/>
      <c r="E76" s="261"/>
      <c r="F76" s="261"/>
      <c r="G76" s="261"/>
      <c r="H76" s="261"/>
      <c r="I76" s="261"/>
    </row>
    <row r="77" spans="3:9" ht="12.75">
      <c r="C77" s="261"/>
      <c r="D77" s="261"/>
      <c r="E77" s="261"/>
      <c r="F77" s="261"/>
      <c r="G77" s="261"/>
      <c r="H77" s="261"/>
      <c r="I77" s="261"/>
    </row>
    <row r="78" spans="3:9" ht="12.75">
      <c r="C78" s="261"/>
      <c r="D78" s="261"/>
      <c r="E78" s="261"/>
      <c r="F78" s="261"/>
      <c r="G78" s="261"/>
      <c r="H78" s="261"/>
      <c r="I78" s="261"/>
    </row>
    <row r="79" spans="3:9" ht="12.75">
      <c r="C79" s="261"/>
      <c r="D79" s="261"/>
      <c r="E79" s="261"/>
      <c r="F79" s="261"/>
      <c r="G79" s="261"/>
      <c r="H79" s="261"/>
      <c r="I79" s="261"/>
    </row>
    <row r="80" spans="3:9" ht="12.75">
      <c r="C80" s="261"/>
      <c r="D80" s="261"/>
      <c r="E80" s="261"/>
      <c r="F80" s="261"/>
      <c r="G80" s="261"/>
      <c r="H80" s="261"/>
      <c r="I80" s="261"/>
    </row>
    <row r="81" spans="3:9" ht="12.75">
      <c r="C81" s="261"/>
      <c r="D81" s="261"/>
      <c r="E81" s="261"/>
      <c r="F81" s="261"/>
      <c r="G81" s="261"/>
      <c r="H81" s="261"/>
      <c r="I81" s="261"/>
    </row>
    <row r="82" spans="3:9" ht="12.75">
      <c r="C82" s="261"/>
      <c r="D82" s="261"/>
      <c r="E82" s="261"/>
      <c r="F82" s="261"/>
      <c r="G82" s="261"/>
      <c r="H82" s="261"/>
      <c r="I82" s="261"/>
    </row>
    <row r="83" spans="3:9" ht="12.75">
      <c r="C83" s="261"/>
      <c r="D83" s="261"/>
      <c r="E83" s="261"/>
      <c r="F83" s="261"/>
      <c r="G83" s="261"/>
      <c r="H83" s="261"/>
      <c r="I83" s="261"/>
    </row>
    <row r="84" spans="3:9" ht="12.75">
      <c r="C84" s="261"/>
      <c r="D84" s="261"/>
      <c r="E84" s="261"/>
      <c r="F84" s="261"/>
      <c r="G84" s="261"/>
      <c r="H84" s="261"/>
      <c r="I84" s="261"/>
    </row>
    <row r="85" spans="3:9" ht="12.75">
      <c r="C85" s="261"/>
      <c r="D85" s="261"/>
      <c r="E85" s="261"/>
      <c r="F85" s="261"/>
      <c r="G85" s="261"/>
      <c r="H85" s="261"/>
      <c r="I85" s="261"/>
    </row>
    <row r="86" spans="3:9" ht="12.75">
      <c r="C86" s="261"/>
      <c r="D86" s="261"/>
      <c r="E86" s="261"/>
      <c r="F86" s="261"/>
      <c r="G86" s="261"/>
      <c r="H86" s="261"/>
      <c r="I86" s="261"/>
    </row>
    <row r="87" spans="3:9" ht="12.75">
      <c r="C87" s="261"/>
      <c r="D87" s="261"/>
      <c r="E87" s="261"/>
      <c r="F87" s="261"/>
      <c r="G87" s="261"/>
      <c r="H87" s="261"/>
      <c r="I87" s="261"/>
    </row>
    <row r="88" spans="3:9" ht="12.75">
      <c r="C88" s="261"/>
      <c r="D88" s="261"/>
      <c r="E88" s="261"/>
      <c r="F88" s="261"/>
      <c r="G88" s="261"/>
      <c r="H88" s="261"/>
      <c r="I88" s="261"/>
    </row>
    <row r="89" spans="3:9" ht="12.75">
      <c r="C89" s="261"/>
      <c r="D89" s="261"/>
      <c r="E89" s="261"/>
      <c r="F89" s="261"/>
      <c r="G89" s="261"/>
      <c r="H89" s="261"/>
      <c r="I89" s="261"/>
    </row>
    <row r="90" spans="3:9" ht="12.75">
      <c r="C90" s="261"/>
      <c r="D90" s="261"/>
      <c r="E90" s="261"/>
      <c r="F90" s="261"/>
      <c r="G90" s="261"/>
      <c r="H90" s="261"/>
      <c r="I90" s="261"/>
    </row>
    <row r="91" spans="3:9" ht="12.75">
      <c r="C91" s="261"/>
      <c r="D91" s="261"/>
      <c r="E91" s="261"/>
      <c r="F91" s="261"/>
      <c r="G91" s="261"/>
      <c r="H91" s="261"/>
      <c r="I91" s="261"/>
    </row>
    <row r="92" spans="3:9" ht="12.75">
      <c r="C92" s="261"/>
      <c r="D92" s="261"/>
      <c r="E92" s="261"/>
      <c r="F92" s="261"/>
      <c r="G92" s="261"/>
      <c r="H92" s="261"/>
      <c r="I92" s="261"/>
    </row>
    <row r="93" spans="3:9" ht="12.75">
      <c r="C93" s="261"/>
      <c r="D93" s="261"/>
      <c r="E93" s="261"/>
      <c r="F93" s="261"/>
      <c r="G93" s="261"/>
      <c r="H93" s="261"/>
      <c r="I93" s="261"/>
    </row>
    <row r="94" spans="3:9" ht="12.75">
      <c r="C94" s="261"/>
      <c r="D94" s="261"/>
      <c r="E94" s="261"/>
      <c r="F94" s="261"/>
      <c r="G94" s="261"/>
      <c r="H94" s="261"/>
      <c r="I94" s="261"/>
    </row>
    <row r="95" spans="3:9" ht="12.75">
      <c r="C95" s="261"/>
      <c r="D95" s="261"/>
      <c r="E95" s="261"/>
      <c r="F95" s="261"/>
      <c r="G95" s="261"/>
      <c r="H95" s="261"/>
      <c r="I95" s="261"/>
    </row>
    <row r="96" spans="3:9" ht="12.75">
      <c r="C96" s="261"/>
      <c r="D96" s="261"/>
      <c r="E96" s="261"/>
      <c r="F96" s="261"/>
      <c r="G96" s="261"/>
      <c r="H96" s="261"/>
      <c r="I96" s="261"/>
    </row>
    <row r="97" spans="3:9" ht="12.75">
      <c r="C97" s="261"/>
      <c r="D97" s="261"/>
      <c r="E97" s="261"/>
      <c r="F97" s="261"/>
      <c r="G97" s="261"/>
      <c r="H97" s="261"/>
      <c r="I97" s="261"/>
    </row>
    <row r="98" spans="3:9" ht="12.75">
      <c r="C98" s="261"/>
      <c r="D98" s="261"/>
      <c r="E98" s="261"/>
      <c r="F98" s="261"/>
      <c r="G98" s="261"/>
      <c r="H98" s="261"/>
      <c r="I98" s="261"/>
    </row>
    <row r="99" spans="3:9" ht="12.75">
      <c r="C99" s="261"/>
      <c r="D99" s="261"/>
      <c r="E99" s="261"/>
      <c r="F99" s="261"/>
      <c r="G99" s="261"/>
      <c r="H99" s="261"/>
      <c r="I99" s="261"/>
    </row>
    <row r="100" spans="3:9" ht="12.75">
      <c r="C100" s="261"/>
      <c r="D100" s="261"/>
      <c r="E100" s="261"/>
      <c r="F100" s="261"/>
      <c r="G100" s="261"/>
      <c r="H100" s="261"/>
      <c r="I100" s="261"/>
    </row>
    <row r="101" spans="3:9" ht="12.75">
      <c r="C101" s="261"/>
      <c r="D101" s="261"/>
      <c r="E101" s="261"/>
      <c r="F101" s="261"/>
      <c r="G101" s="261"/>
      <c r="H101" s="261"/>
      <c r="I101" s="261"/>
    </row>
    <row r="102" spans="3:9" ht="12.75">
      <c r="C102" s="261"/>
      <c r="D102" s="261"/>
      <c r="E102" s="261"/>
      <c r="F102" s="261"/>
      <c r="G102" s="261"/>
      <c r="H102" s="261"/>
      <c r="I102" s="261"/>
    </row>
    <row r="103" spans="3:9" ht="12.75">
      <c r="C103" s="261"/>
      <c r="D103" s="261"/>
      <c r="E103" s="261"/>
      <c r="F103" s="261"/>
      <c r="G103" s="261"/>
      <c r="H103" s="261"/>
      <c r="I103" s="261"/>
    </row>
    <row r="104" spans="3:9" ht="12.75">
      <c r="C104" s="261"/>
      <c r="D104" s="261"/>
      <c r="E104" s="261"/>
      <c r="F104" s="261"/>
      <c r="G104" s="261"/>
      <c r="H104" s="261"/>
      <c r="I104" s="261"/>
    </row>
    <row r="105" spans="3:9" ht="12.75">
      <c r="C105" s="261"/>
      <c r="D105" s="261"/>
      <c r="E105" s="261"/>
      <c r="F105" s="261"/>
      <c r="G105" s="261"/>
      <c r="H105" s="261"/>
      <c r="I105" s="261"/>
    </row>
    <row r="106" spans="3:9" ht="12.75">
      <c r="C106" s="261"/>
      <c r="D106" s="261"/>
      <c r="E106" s="261"/>
      <c r="F106" s="261"/>
      <c r="G106" s="261"/>
      <c r="H106" s="261"/>
      <c r="I106" s="261"/>
    </row>
    <row r="107" spans="3:9" ht="12.75">
      <c r="C107" s="261"/>
      <c r="D107" s="261"/>
      <c r="E107" s="261"/>
      <c r="F107" s="261"/>
      <c r="G107" s="261"/>
      <c r="H107" s="261"/>
      <c r="I107" s="261"/>
    </row>
    <row r="108" spans="3:9" ht="12.75">
      <c r="C108" s="261"/>
      <c r="D108" s="261"/>
      <c r="E108" s="261"/>
      <c r="F108" s="261"/>
      <c r="G108" s="261"/>
      <c r="H108" s="261"/>
      <c r="I108" s="261"/>
    </row>
    <row r="109" spans="3:9" ht="12.75">
      <c r="C109" s="261"/>
      <c r="D109" s="261"/>
      <c r="E109" s="261"/>
      <c r="F109" s="261"/>
      <c r="G109" s="261"/>
      <c r="H109" s="261"/>
      <c r="I109" s="261"/>
    </row>
    <row r="110" spans="3:9" ht="12.75">
      <c r="C110" s="261"/>
      <c r="D110" s="261"/>
      <c r="E110" s="261"/>
      <c r="F110" s="261"/>
      <c r="G110" s="261"/>
      <c r="H110" s="261"/>
      <c r="I110" s="261"/>
    </row>
    <row r="111" spans="3:9" ht="12.75">
      <c r="C111" s="261"/>
      <c r="D111" s="261"/>
      <c r="E111" s="261"/>
      <c r="F111" s="261"/>
      <c r="G111" s="261"/>
      <c r="H111" s="261"/>
      <c r="I111" s="261"/>
    </row>
    <row r="112" spans="3:9" ht="12.75">
      <c r="C112" s="261"/>
      <c r="D112" s="261"/>
      <c r="E112" s="261"/>
      <c r="F112" s="261"/>
      <c r="G112" s="261"/>
      <c r="H112" s="261"/>
      <c r="I112" s="261"/>
    </row>
    <row r="113" spans="3:9" ht="12.75">
      <c r="C113" s="261"/>
      <c r="D113" s="261"/>
      <c r="E113" s="261"/>
      <c r="F113" s="261"/>
      <c r="G113" s="261"/>
      <c r="H113" s="261"/>
      <c r="I113" s="261"/>
    </row>
    <row r="114" spans="3:9" ht="12.75">
      <c r="C114" s="261"/>
      <c r="D114" s="261"/>
      <c r="E114" s="261"/>
      <c r="F114" s="261"/>
      <c r="G114" s="261"/>
      <c r="H114" s="261"/>
      <c r="I114" s="261"/>
    </row>
    <row r="115" spans="3:9" ht="12.75">
      <c r="C115" s="261"/>
      <c r="D115" s="261"/>
      <c r="E115" s="261"/>
      <c r="F115" s="261"/>
      <c r="G115" s="261"/>
      <c r="H115" s="261"/>
      <c r="I115" s="261"/>
    </row>
    <row r="116" spans="3:9" ht="12.75">
      <c r="C116" s="261"/>
      <c r="D116" s="261"/>
      <c r="E116" s="261"/>
      <c r="F116" s="261"/>
      <c r="G116" s="261"/>
      <c r="H116" s="261"/>
      <c r="I116" s="261"/>
    </row>
    <row r="117" spans="3:9" ht="12.75">
      <c r="C117" s="261"/>
      <c r="D117" s="261"/>
      <c r="E117" s="261"/>
      <c r="F117" s="261"/>
      <c r="G117" s="261"/>
      <c r="H117" s="261"/>
      <c r="I117" s="261"/>
    </row>
    <row r="118" spans="3:9" ht="12.75">
      <c r="C118" s="261"/>
      <c r="D118" s="261"/>
      <c r="E118" s="261"/>
      <c r="F118" s="261"/>
      <c r="G118" s="261"/>
      <c r="H118" s="261"/>
      <c r="I118" s="261"/>
    </row>
    <row r="119" spans="3:9" ht="12.75">
      <c r="C119" s="261"/>
      <c r="D119" s="261"/>
      <c r="E119" s="261"/>
      <c r="F119" s="261"/>
      <c r="G119" s="261"/>
      <c r="H119" s="261"/>
      <c r="I119" s="261"/>
    </row>
    <row r="120" spans="3:9" ht="12.75">
      <c r="C120" s="261"/>
      <c r="D120" s="261"/>
      <c r="E120" s="261"/>
      <c r="F120" s="261"/>
      <c r="G120" s="261"/>
      <c r="H120" s="261"/>
      <c r="I120" s="261"/>
    </row>
    <row r="121" spans="3:9" ht="12.75">
      <c r="C121" s="261"/>
      <c r="D121" s="261"/>
      <c r="E121" s="261"/>
      <c r="F121" s="261"/>
      <c r="G121" s="261"/>
      <c r="H121" s="261"/>
      <c r="I121" s="261"/>
    </row>
    <row r="122" spans="3:9" ht="12.75">
      <c r="C122" s="261"/>
      <c r="D122" s="261"/>
      <c r="E122" s="261"/>
      <c r="F122" s="261"/>
      <c r="G122" s="261"/>
      <c r="H122" s="261"/>
      <c r="I122" s="261"/>
    </row>
    <row r="123" spans="3:9" ht="12.75">
      <c r="C123" s="261"/>
      <c r="D123" s="261"/>
      <c r="E123" s="261"/>
      <c r="F123" s="261"/>
      <c r="G123" s="261"/>
      <c r="H123" s="261"/>
      <c r="I123" s="261"/>
    </row>
    <row r="124" spans="3:9" ht="12.75">
      <c r="C124" s="261"/>
      <c r="D124" s="261"/>
      <c r="E124" s="261"/>
      <c r="F124" s="261"/>
      <c r="G124" s="261"/>
      <c r="H124" s="261"/>
      <c r="I124" s="261"/>
    </row>
    <row r="125" spans="3:9" ht="12.75">
      <c r="C125" s="261"/>
      <c r="D125" s="261"/>
      <c r="E125" s="261"/>
      <c r="F125" s="261"/>
      <c r="G125" s="261"/>
      <c r="H125" s="261"/>
      <c r="I125" s="261"/>
    </row>
    <row r="126" spans="3:9" ht="12.75">
      <c r="C126" s="261"/>
      <c r="D126" s="261"/>
      <c r="E126" s="261"/>
      <c r="F126" s="261"/>
      <c r="G126" s="261"/>
      <c r="H126" s="261"/>
      <c r="I126" s="261"/>
    </row>
    <row r="127" spans="3:9" ht="12.75">
      <c r="C127" s="261"/>
      <c r="D127" s="261"/>
      <c r="E127" s="261"/>
      <c r="F127" s="261"/>
      <c r="G127" s="261"/>
      <c r="H127" s="261"/>
      <c r="I127" s="261"/>
    </row>
    <row r="128" spans="3:9" ht="12.75">
      <c r="C128" s="261"/>
      <c r="D128" s="261"/>
      <c r="E128" s="261"/>
      <c r="F128" s="261"/>
      <c r="G128" s="261"/>
      <c r="H128" s="261"/>
      <c r="I128" s="261"/>
    </row>
    <row r="129" spans="3:9" ht="12.75">
      <c r="C129" s="261"/>
      <c r="D129" s="261"/>
      <c r="E129" s="261"/>
      <c r="F129" s="261"/>
      <c r="G129" s="261"/>
      <c r="H129" s="261"/>
      <c r="I129" s="261"/>
    </row>
    <row r="130" spans="3:9" ht="12.75">
      <c r="C130" s="261"/>
      <c r="D130" s="261"/>
      <c r="E130" s="261"/>
      <c r="F130" s="261"/>
      <c r="G130" s="261"/>
      <c r="H130" s="261"/>
      <c r="I130" s="261"/>
    </row>
    <row r="131" spans="3:9" ht="12.75">
      <c r="C131" s="261"/>
      <c r="D131" s="261"/>
      <c r="E131" s="261"/>
      <c r="F131" s="261"/>
      <c r="G131" s="261"/>
      <c r="H131" s="261"/>
      <c r="I131" s="261"/>
    </row>
    <row r="132" spans="3:9" ht="12.75">
      <c r="C132" s="261"/>
      <c r="D132" s="261"/>
      <c r="E132" s="261"/>
      <c r="F132" s="261"/>
      <c r="G132" s="261"/>
      <c r="H132" s="261"/>
      <c r="I132" s="261"/>
    </row>
    <row r="133" spans="3:9" ht="12.75">
      <c r="C133" s="261"/>
      <c r="D133" s="261"/>
      <c r="E133" s="261"/>
      <c r="F133" s="261"/>
      <c r="G133" s="261"/>
      <c r="H133" s="261"/>
      <c r="I133" s="261"/>
    </row>
    <row r="134" spans="3:9" ht="12.75">
      <c r="C134" s="261"/>
      <c r="D134" s="261"/>
      <c r="E134" s="261"/>
      <c r="F134" s="261"/>
      <c r="G134" s="261"/>
      <c r="H134" s="261"/>
      <c r="I134" s="261"/>
    </row>
    <row r="135" spans="3:9" ht="12.75">
      <c r="C135" s="261"/>
      <c r="D135" s="261"/>
      <c r="E135" s="261"/>
      <c r="F135" s="261"/>
      <c r="G135" s="261"/>
      <c r="H135" s="261"/>
      <c r="I135" s="261"/>
    </row>
    <row r="136" spans="3:9" ht="12.75">
      <c r="C136" s="261"/>
      <c r="D136" s="261"/>
      <c r="E136" s="261"/>
      <c r="F136" s="261"/>
      <c r="G136" s="261"/>
      <c r="H136" s="261"/>
      <c r="I136" s="261"/>
    </row>
    <row r="137" spans="3:9" ht="12.75">
      <c r="C137" s="261"/>
      <c r="D137" s="261"/>
      <c r="E137" s="261"/>
      <c r="F137" s="261"/>
      <c r="G137" s="261"/>
      <c r="H137" s="261"/>
      <c r="I137" s="261"/>
    </row>
    <row r="138" spans="3:9" ht="12.75">
      <c r="C138" s="261"/>
      <c r="D138" s="261"/>
      <c r="E138" s="261"/>
      <c r="F138" s="261"/>
      <c r="G138" s="261"/>
      <c r="H138" s="261"/>
      <c r="I138" s="261"/>
    </row>
    <row r="139" spans="3:9" ht="12.75">
      <c r="C139" s="261"/>
      <c r="D139" s="261"/>
      <c r="E139" s="261"/>
      <c r="F139" s="261"/>
      <c r="G139" s="261"/>
      <c r="H139" s="261"/>
      <c r="I139" s="261"/>
    </row>
    <row r="140" spans="3:9" ht="12.75">
      <c r="C140" s="261"/>
      <c r="D140" s="261"/>
      <c r="E140" s="261"/>
      <c r="F140" s="261"/>
      <c r="G140" s="261"/>
      <c r="H140" s="261"/>
      <c r="I140" s="261"/>
    </row>
    <row r="141" spans="3:9" ht="12.75">
      <c r="C141" s="261"/>
      <c r="D141" s="261"/>
      <c r="E141" s="261"/>
      <c r="F141" s="261"/>
      <c r="G141" s="261"/>
      <c r="H141" s="261"/>
      <c r="I141" s="261"/>
    </row>
    <row r="142" spans="3:9" ht="12.75">
      <c r="C142" s="261"/>
      <c r="D142" s="261"/>
      <c r="E142" s="261"/>
      <c r="F142" s="261"/>
      <c r="G142" s="261"/>
      <c r="H142" s="261"/>
      <c r="I142" s="261"/>
    </row>
    <row r="143" spans="3:9" ht="12.75">
      <c r="C143" s="261"/>
      <c r="D143" s="261"/>
      <c r="E143" s="261"/>
      <c r="F143" s="261"/>
      <c r="G143" s="261"/>
      <c r="H143" s="261"/>
      <c r="I143" s="261"/>
    </row>
    <row r="144" spans="3:9" ht="12.75">
      <c r="C144" s="261"/>
      <c r="D144" s="261"/>
      <c r="E144" s="261"/>
      <c r="F144" s="261"/>
      <c r="G144" s="261"/>
      <c r="H144" s="261"/>
      <c r="I144" s="261"/>
    </row>
    <row r="145" spans="3:9" ht="12.75">
      <c r="C145" s="261"/>
      <c r="D145" s="261"/>
      <c r="E145" s="261"/>
      <c r="F145" s="261"/>
      <c r="G145" s="261"/>
      <c r="H145" s="261"/>
      <c r="I145" s="261"/>
    </row>
    <row r="146" spans="3:9" ht="12.75">
      <c r="C146" s="261"/>
      <c r="D146" s="261"/>
      <c r="E146" s="261"/>
      <c r="F146" s="261"/>
      <c r="G146" s="261"/>
      <c r="H146" s="261"/>
      <c r="I146" s="261"/>
    </row>
    <row r="147" spans="3:9" ht="12.75">
      <c r="C147" s="261"/>
      <c r="D147" s="261"/>
      <c r="E147" s="261"/>
      <c r="F147" s="261"/>
      <c r="G147" s="261"/>
      <c r="H147" s="261"/>
      <c r="I147" s="261"/>
    </row>
    <row r="148" spans="3:9" ht="12.75">
      <c r="C148" s="261"/>
      <c r="D148" s="261"/>
      <c r="E148" s="261"/>
      <c r="F148" s="261"/>
      <c r="G148" s="261"/>
      <c r="H148" s="261"/>
      <c r="I148" s="261"/>
    </row>
    <row r="149" spans="3:9" ht="12.75">
      <c r="C149" s="261"/>
      <c r="D149" s="261"/>
      <c r="E149" s="261"/>
      <c r="F149" s="261"/>
      <c r="G149" s="261"/>
      <c r="H149" s="261"/>
      <c r="I149" s="261"/>
    </row>
    <row r="150" spans="3:9" ht="12.75">
      <c r="C150" s="261"/>
      <c r="D150" s="261"/>
      <c r="E150" s="261"/>
      <c r="F150" s="261"/>
      <c r="G150" s="261"/>
      <c r="H150" s="261"/>
      <c r="I150" s="261"/>
    </row>
    <row r="151" spans="3:9" ht="12.75">
      <c r="C151" s="261"/>
      <c r="D151" s="261"/>
      <c r="E151" s="261"/>
      <c r="F151" s="261"/>
      <c r="G151" s="261"/>
      <c r="H151" s="261"/>
      <c r="I151" s="261"/>
    </row>
    <row r="152" spans="3:9" ht="12.75">
      <c r="C152" s="261"/>
      <c r="D152" s="261"/>
      <c r="E152" s="261"/>
      <c r="F152" s="261"/>
      <c r="G152" s="261"/>
      <c r="H152" s="261"/>
      <c r="I152" s="261"/>
    </row>
    <row r="153" spans="3:9" ht="12.75">
      <c r="C153" s="261"/>
      <c r="D153" s="261"/>
      <c r="E153" s="261"/>
      <c r="F153" s="261"/>
      <c r="G153" s="261"/>
      <c r="H153" s="261"/>
      <c r="I153" s="261"/>
    </row>
    <row r="154" spans="3:9" ht="12.75">
      <c r="C154" s="261"/>
      <c r="D154" s="261"/>
      <c r="E154" s="261"/>
      <c r="F154" s="261"/>
      <c r="G154" s="261"/>
      <c r="H154" s="261"/>
      <c r="I154" s="261"/>
    </row>
    <row r="155" spans="3:9" ht="12.75">
      <c r="C155" s="261"/>
      <c r="D155" s="261"/>
      <c r="E155" s="261"/>
      <c r="F155" s="261"/>
      <c r="G155" s="261"/>
      <c r="H155" s="261"/>
      <c r="I155" s="261"/>
    </row>
    <row r="156" spans="3:9" ht="12.75">
      <c r="C156" s="261"/>
      <c r="D156" s="261"/>
      <c r="E156" s="261"/>
      <c r="F156" s="261"/>
      <c r="G156" s="261"/>
      <c r="H156" s="261"/>
      <c r="I156" s="261"/>
    </row>
    <row r="157" spans="3:9" ht="12.75">
      <c r="C157" s="261"/>
      <c r="D157" s="261"/>
      <c r="E157" s="261"/>
      <c r="F157" s="261"/>
      <c r="G157" s="261"/>
      <c r="H157" s="261"/>
      <c r="I157" s="261"/>
    </row>
    <row r="158" spans="3:9" ht="12.75">
      <c r="C158" s="261"/>
      <c r="D158" s="261"/>
      <c r="E158" s="261"/>
      <c r="F158" s="261"/>
      <c r="G158" s="261"/>
      <c r="H158" s="261"/>
      <c r="I158" s="261"/>
    </row>
    <row r="159" spans="3:9" ht="12.75">
      <c r="C159" s="261"/>
      <c r="D159" s="261"/>
      <c r="E159" s="261"/>
      <c r="F159" s="261"/>
      <c r="G159" s="261"/>
      <c r="H159" s="261"/>
      <c r="I159" s="261"/>
    </row>
  </sheetData>
  <sheetProtection/>
  <mergeCells count="1">
    <mergeCell ref="E2:G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141"/>
  <sheetViews>
    <sheetView view="pageBreakPreview" zoomScale="60" zoomScaleNormal="75" zoomScalePageLayoutView="0" workbookViewId="0" topLeftCell="A1">
      <selection activeCell="D30" sqref="D30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76" customWidth="1"/>
    <col min="4" max="4" width="9.875" style="34" customWidth="1"/>
    <col min="5" max="5" width="10.625" style="34" customWidth="1"/>
    <col min="6" max="6" width="11.375" style="34" customWidth="1"/>
    <col min="7" max="7" width="10.625" style="34" customWidth="1"/>
    <col min="8" max="8" width="12.125" style="34" customWidth="1"/>
  </cols>
  <sheetData>
    <row r="1" spans="1:8" ht="15">
      <c r="A1" s="1"/>
      <c r="B1" s="1"/>
      <c r="C1" s="12"/>
      <c r="D1" s="1"/>
      <c r="E1" s="1"/>
      <c r="F1" s="3"/>
      <c r="G1" s="1"/>
      <c r="H1" s="3"/>
    </row>
    <row r="2" spans="1:18" ht="15.75">
      <c r="A2" s="210" t="s">
        <v>0</v>
      </c>
      <c r="B2" s="210" t="s">
        <v>1</v>
      </c>
      <c r="C2" s="211" t="s">
        <v>8</v>
      </c>
      <c r="D2" s="212" t="s">
        <v>293</v>
      </c>
      <c r="E2" s="212" t="s">
        <v>294</v>
      </c>
      <c r="F2" s="380" t="s">
        <v>2</v>
      </c>
      <c r="G2" s="380"/>
      <c r="H2" s="380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5.75">
      <c r="A3" s="210"/>
      <c r="B3" s="210"/>
      <c r="C3" s="211" t="s">
        <v>9</v>
      </c>
      <c r="D3" s="211" t="s">
        <v>232</v>
      </c>
      <c r="E3" s="211" t="s">
        <v>285</v>
      </c>
      <c r="F3" s="211" t="s">
        <v>310</v>
      </c>
      <c r="G3" s="211" t="s">
        <v>311</v>
      </c>
      <c r="H3" s="211" t="s">
        <v>313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4"/>
      <c r="B4" s="14"/>
      <c r="C4" s="213"/>
      <c r="D4" s="13"/>
      <c r="E4" s="13"/>
      <c r="F4" s="13"/>
      <c r="G4" s="13"/>
      <c r="H4" s="1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 customHeight="1">
      <c r="A5" s="210" t="s">
        <v>109</v>
      </c>
      <c r="B5" s="14"/>
      <c r="C5" s="13"/>
      <c r="D5" s="14"/>
      <c r="E5" s="14"/>
      <c r="F5" s="14"/>
      <c r="G5" s="14"/>
      <c r="H5" s="14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62.25" customHeight="1">
      <c r="A6" s="214" t="s">
        <v>110</v>
      </c>
      <c r="B6" s="14"/>
      <c r="C6" s="215" t="s">
        <v>306</v>
      </c>
      <c r="D6" s="216">
        <v>99183</v>
      </c>
      <c r="E6" s="216">
        <f>D6*101.9%</f>
        <v>101067.47700000001</v>
      </c>
      <c r="F6" s="216">
        <f>E6*102.1%</f>
        <v>103189.894017</v>
      </c>
      <c r="G6" s="216">
        <f>F6*103%</f>
        <v>106285.59083751</v>
      </c>
      <c r="H6" s="216">
        <f>D6*111%</f>
        <v>110093.13</v>
      </c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7.25" customHeight="1">
      <c r="A7" s="14"/>
      <c r="B7" s="14"/>
      <c r="C7" s="215" t="s">
        <v>272</v>
      </c>
      <c r="D7" s="217">
        <f>D6/93304*100</f>
        <v>106.30090885706936</v>
      </c>
      <c r="E7" s="217">
        <f>E6/D6*100</f>
        <v>101.9</v>
      </c>
      <c r="F7" s="217">
        <f>F6/E6*100</f>
        <v>102.1</v>
      </c>
      <c r="G7" s="217">
        <f>G6/F6*100</f>
        <v>103</v>
      </c>
      <c r="H7" s="217">
        <f>+H6/G6*100</f>
        <v>103.58236627607499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60" customHeight="1">
      <c r="A8" s="214" t="s">
        <v>111</v>
      </c>
      <c r="B8" s="14"/>
      <c r="C8" s="215" t="s">
        <v>306</v>
      </c>
      <c r="D8" s="216">
        <v>9892</v>
      </c>
      <c r="E8" s="216">
        <f>D8*101.6%</f>
        <v>10050.272</v>
      </c>
      <c r="F8" s="216">
        <f>E8*101.9%</f>
        <v>10241.227168000001</v>
      </c>
      <c r="G8" s="216">
        <f>F8*102.4%</f>
        <v>10487.016620032002</v>
      </c>
      <c r="H8" s="216">
        <f>G8*103.4%</f>
        <v>10843.57518511309</v>
      </c>
      <c r="I8" s="3"/>
      <c r="J8" s="3"/>
      <c r="K8" s="3"/>
      <c r="L8" s="2" t="s">
        <v>336</v>
      </c>
      <c r="M8" s="2"/>
      <c r="N8" s="2"/>
      <c r="O8" s="2"/>
      <c r="P8" s="2"/>
      <c r="Q8" s="2"/>
      <c r="R8" s="2"/>
    </row>
    <row r="9" spans="1:18" ht="45" customHeight="1">
      <c r="A9" s="21"/>
      <c r="B9" s="14"/>
      <c r="C9" s="215" t="s">
        <v>272</v>
      </c>
      <c r="D9" s="217">
        <f>D8/9688*100</f>
        <v>102.10569777043766</v>
      </c>
      <c r="E9" s="217">
        <f>E8/D8*100</f>
        <v>101.6</v>
      </c>
      <c r="F9" s="217">
        <f>F8/E8*100</f>
        <v>101.9</v>
      </c>
      <c r="G9" s="217">
        <f>G8/F8*100</f>
        <v>102.4</v>
      </c>
      <c r="H9" s="217">
        <f>H8/G8*100</f>
        <v>103.4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.75" customHeight="1">
      <c r="A10" s="20" t="s">
        <v>202</v>
      </c>
      <c r="B10" s="14"/>
      <c r="C10" s="215" t="s">
        <v>306</v>
      </c>
      <c r="D10" s="216">
        <v>67689</v>
      </c>
      <c r="E10" s="216">
        <f>D10*101.6%</f>
        <v>68772.024</v>
      </c>
      <c r="F10" s="216">
        <f>E10*101.9%</f>
        <v>70078.69245600002</v>
      </c>
      <c r="G10" s="216">
        <f>F10*102.4%</f>
        <v>71760.58107494403</v>
      </c>
      <c r="H10" s="216">
        <f>G10*103.4%</f>
        <v>74200.44083149213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5" customHeight="1">
      <c r="A11" s="21"/>
      <c r="B11" s="14"/>
      <c r="C11" s="215" t="s">
        <v>272</v>
      </c>
      <c r="D11" s="217">
        <f>D10/66297*100</f>
        <v>102.09964251776098</v>
      </c>
      <c r="E11" s="217">
        <f>E10/D10*100</f>
        <v>101.6</v>
      </c>
      <c r="F11" s="217">
        <f>F10/E10*100</f>
        <v>101.9</v>
      </c>
      <c r="G11" s="217">
        <f>G10/F10*100</f>
        <v>102.4</v>
      </c>
      <c r="H11" s="217">
        <f>H10/G10*100</f>
        <v>103.4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8" ht="12.75">
      <c r="A12" s="1"/>
      <c r="B12" s="1"/>
      <c r="C12" s="12"/>
      <c r="D12" s="1"/>
      <c r="E12" s="1"/>
      <c r="F12" s="1"/>
      <c r="G12" s="1"/>
      <c r="H12" s="1"/>
    </row>
    <row r="13" spans="1:8" ht="15">
      <c r="A13" s="10" t="s">
        <v>209</v>
      </c>
      <c r="B13" s="1"/>
      <c r="C13" s="12"/>
      <c r="D13" s="1"/>
      <c r="E13" s="1"/>
      <c r="F13" s="1"/>
      <c r="G13" s="1"/>
      <c r="H13" s="1"/>
    </row>
    <row r="14" spans="1:8" ht="15">
      <c r="A14" s="11" t="s">
        <v>292</v>
      </c>
      <c r="C14" s="12"/>
      <c r="D14" s="1"/>
      <c r="E14" s="1"/>
      <c r="F14" s="1"/>
      <c r="G14" s="1"/>
      <c r="H14" s="1"/>
    </row>
    <row r="15" spans="1:8" ht="15">
      <c r="A15" s="2"/>
      <c r="C15" s="12"/>
      <c r="D15" s="1"/>
      <c r="E15" s="1"/>
      <c r="F15" s="1"/>
      <c r="G15" s="1"/>
      <c r="H15" s="1"/>
    </row>
    <row r="16" spans="3:8" ht="12.75"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K67"/>
  <sheetViews>
    <sheetView view="pageBreakPreview" zoomScale="60" zoomScaleNormal="75" zoomScalePageLayoutView="0" workbookViewId="0" topLeftCell="A1">
      <selection activeCell="F28" sqref="F28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1" ht="16.5" thickBot="1">
      <c r="A2" s="381" t="s">
        <v>281</v>
      </c>
      <c r="B2" s="64" t="s">
        <v>1</v>
      </c>
      <c r="C2" s="56" t="s">
        <v>8</v>
      </c>
      <c r="D2" s="160" t="s">
        <v>293</v>
      </c>
      <c r="E2" s="160" t="s">
        <v>294</v>
      </c>
      <c r="F2" s="377" t="s">
        <v>2</v>
      </c>
      <c r="G2" s="378"/>
      <c r="H2" s="379"/>
      <c r="I2" s="1"/>
      <c r="J2" s="1"/>
      <c r="K2" s="1"/>
    </row>
    <row r="3" spans="1:11" ht="16.5" thickBot="1">
      <c r="A3" s="382"/>
      <c r="B3" s="65"/>
      <c r="C3" s="58" t="s">
        <v>9</v>
      </c>
      <c r="D3" s="94" t="s">
        <v>232</v>
      </c>
      <c r="E3" s="94" t="s">
        <v>285</v>
      </c>
      <c r="F3" s="58" t="s">
        <v>310</v>
      </c>
      <c r="G3" s="95" t="s">
        <v>311</v>
      </c>
      <c r="H3" s="58" t="s">
        <v>313</v>
      </c>
      <c r="I3" s="1"/>
      <c r="J3" s="1"/>
      <c r="K3" s="1"/>
    </row>
    <row r="4" spans="1:11" ht="19.5" customHeight="1">
      <c r="A4" s="77" t="s">
        <v>118</v>
      </c>
      <c r="B4" s="15"/>
      <c r="C4" s="78"/>
      <c r="D4" s="80"/>
      <c r="E4" s="80"/>
      <c r="F4" s="80"/>
      <c r="G4" s="80"/>
      <c r="H4" s="81"/>
      <c r="I4" s="1"/>
      <c r="J4" s="1"/>
      <c r="K4" s="1"/>
    </row>
    <row r="5" spans="1:11" ht="15.75" hidden="1">
      <c r="A5" s="33"/>
      <c r="B5" s="16"/>
      <c r="C5" s="79"/>
      <c r="D5" s="30"/>
      <c r="E5" s="30"/>
      <c r="F5" s="30"/>
      <c r="G5" s="30"/>
      <c r="H5" s="28"/>
      <c r="I5" s="1"/>
      <c r="J5" s="1"/>
      <c r="K5" s="1"/>
    </row>
    <row r="6" spans="1:11" ht="60">
      <c r="A6" s="107" t="s">
        <v>273</v>
      </c>
      <c r="B6" s="114"/>
      <c r="C6" s="87" t="s">
        <v>306</v>
      </c>
      <c r="D6" s="318">
        <f>402663+5235</f>
        <v>407898</v>
      </c>
      <c r="E6" s="318">
        <f>175000+5460</f>
        <v>180460</v>
      </c>
      <c r="F6" s="318">
        <f>519000+5739</f>
        <v>524739</v>
      </c>
      <c r="G6" s="318">
        <f>188000+6043</f>
        <v>194043</v>
      </c>
      <c r="H6" s="319">
        <f>195000+6333</f>
        <v>201333</v>
      </c>
      <c r="I6" s="259"/>
      <c r="J6" s="259"/>
      <c r="K6" s="1"/>
    </row>
    <row r="7" spans="1:10" ht="60">
      <c r="A7" s="130"/>
      <c r="B7" s="127"/>
      <c r="C7" s="87" t="s">
        <v>277</v>
      </c>
      <c r="D7" s="320">
        <v>176.2</v>
      </c>
      <c r="E7" s="321">
        <f>(E6/D6)*100</f>
        <v>44.24145251999274</v>
      </c>
      <c r="F7" s="321">
        <f>(F6/E6)*100</f>
        <v>290.77856588717725</v>
      </c>
      <c r="G7" s="321">
        <f>(G6/F6)*100</f>
        <v>36.97895525203958</v>
      </c>
      <c r="H7" s="321">
        <f>(H6/G6)*100</f>
        <v>103.75689924398202</v>
      </c>
      <c r="I7" s="261"/>
      <c r="J7" s="261"/>
    </row>
    <row r="8" spans="1:11" ht="31.5" customHeight="1">
      <c r="A8" s="132" t="s">
        <v>113</v>
      </c>
      <c r="B8" s="114"/>
      <c r="C8" s="87"/>
      <c r="D8" s="318"/>
      <c r="E8" s="318"/>
      <c r="F8" s="318"/>
      <c r="G8" s="318"/>
      <c r="H8" s="319"/>
      <c r="I8" s="259"/>
      <c r="J8" s="259"/>
      <c r="K8" s="1"/>
    </row>
    <row r="9" spans="1:11" ht="30">
      <c r="A9" s="174" t="s">
        <v>322</v>
      </c>
      <c r="B9" s="114"/>
      <c r="C9" s="87"/>
      <c r="D9" s="318">
        <f>402663</f>
        <v>402663</v>
      </c>
      <c r="E9" s="318">
        <f>175000</f>
        <v>175000</v>
      </c>
      <c r="F9" s="318">
        <f>519000</f>
        <v>519000</v>
      </c>
      <c r="G9" s="318">
        <f>188000</f>
        <v>188000</v>
      </c>
      <c r="H9" s="319">
        <f>195000</f>
        <v>195000</v>
      </c>
      <c r="I9" s="259"/>
      <c r="J9" s="259"/>
      <c r="K9" s="1"/>
    </row>
    <row r="10" spans="1:11" ht="55.5" customHeight="1">
      <c r="A10" s="199" t="s">
        <v>335</v>
      </c>
      <c r="B10" s="114"/>
      <c r="C10" s="87"/>
      <c r="D10" s="318">
        <v>5235</v>
      </c>
      <c r="E10" s="318">
        <v>5460</v>
      </c>
      <c r="F10" s="318">
        <v>5739</v>
      </c>
      <c r="G10" s="318">
        <v>6043</v>
      </c>
      <c r="H10" s="319">
        <v>6333</v>
      </c>
      <c r="I10" s="259"/>
      <c r="J10" s="259"/>
      <c r="K10" s="1"/>
    </row>
    <row r="11" spans="1:11" ht="64.5" customHeight="1">
      <c r="A11" s="174" t="s">
        <v>323</v>
      </c>
      <c r="B11" s="114"/>
      <c r="C11" s="87"/>
      <c r="D11" s="318"/>
      <c r="E11" s="318"/>
      <c r="F11" s="318"/>
      <c r="G11" s="318"/>
      <c r="H11" s="319"/>
      <c r="I11" s="259"/>
      <c r="J11" s="259"/>
      <c r="K11" s="1"/>
    </row>
    <row r="12" spans="1:11" ht="30">
      <c r="A12" s="107" t="s">
        <v>114</v>
      </c>
      <c r="B12" s="114"/>
      <c r="C12" s="87"/>
      <c r="D12" s="322"/>
      <c r="E12" s="322"/>
      <c r="F12" s="322"/>
      <c r="G12" s="322"/>
      <c r="H12" s="323"/>
      <c r="I12" s="259"/>
      <c r="J12" s="259"/>
      <c r="K12" s="1"/>
    </row>
    <row r="13" spans="1:11" ht="18" customHeight="1">
      <c r="A13" s="132" t="s">
        <v>115</v>
      </c>
      <c r="B13" s="114"/>
      <c r="C13" s="87" t="s">
        <v>112</v>
      </c>
      <c r="D13" s="322">
        <f>152663+5235</f>
        <v>157898</v>
      </c>
      <c r="E13" s="322">
        <f>150000+5460</f>
        <v>155460</v>
      </c>
      <c r="F13" s="322">
        <f>156000+5739</f>
        <v>161739</v>
      </c>
      <c r="G13" s="322">
        <f>163000+6043</f>
        <v>169043</v>
      </c>
      <c r="H13" s="323">
        <f>170000+6333</f>
        <v>176333</v>
      </c>
      <c r="I13" s="259"/>
      <c r="J13" s="259"/>
      <c r="K13" s="1"/>
    </row>
    <row r="14" spans="1:11" ht="15">
      <c r="A14" s="107" t="s">
        <v>116</v>
      </c>
      <c r="B14" s="114"/>
      <c r="C14" s="87"/>
      <c r="D14" s="322"/>
      <c r="E14" s="322"/>
      <c r="F14" s="322"/>
      <c r="G14" s="322"/>
      <c r="H14" s="323"/>
      <c r="I14" s="259"/>
      <c r="J14" s="259"/>
      <c r="K14" s="1"/>
    </row>
    <row r="15" spans="1:11" ht="15">
      <c r="A15" s="107" t="s">
        <v>136</v>
      </c>
      <c r="B15" s="114"/>
      <c r="C15" s="87" t="s">
        <v>112</v>
      </c>
      <c r="D15" s="322">
        <v>61634</v>
      </c>
      <c r="E15" s="322">
        <v>60000</v>
      </c>
      <c r="F15" s="322">
        <v>65000</v>
      </c>
      <c r="G15" s="322">
        <v>70000</v>
      </c>
      <c r="H15" s="323">
        <v>75000</v>
      </c>
      <c r="I15" s="259"/>
      <c r="J15" s="259"/>
      <c r="K15" s="1"/>
    </row>
    <row r="16" spans="1:11" ht="15">
      <c r="A16" s="107" t="s">
        <v>137</v>
      </c>
      <c r="B16" s="114"/>
      <c r="C16" s="87" t="s">
        <v>112</v>
      </c>
      <c r="D16" s="322">
        <f>91299+5235</f>
        <v>96534</v>
      </c>
      <c r="E16" s="322">
        <f>90000+5460</f>
        <v>95460</v>
      </c>
      <c r="F16" s="322">
        <f>91000+5739</f>
        <v>96739</v>
      </c>
      <c r="G16" s="322">
        <f>93000+6043</f>
        <v>99043</v>
      </c>
      <c r="H16" s="323">
        <f>95000+6333</f>
        <v>101333</v>
      </c>
      <c r="I16" s="259"/>
      <c r="J16" s="259"/>
      <c r="K16" s="1"/>
    </row>
    <row r="17" spans="1:11" ht="15">
      <c r="A17" s="132" t="s">
        <v>117</v>
      </c>
      <c r="B17" s="114"/>
      <c r="C17" s="87" t="s">
        <v>112</v>
      </c>
      <c r="D17" s="322">
        <v>250000</v>
      </c>
      <c r="E17" s="322">
        <v>25000</v>
      </c>
      <c r="F17" s="322">
        <v>363000</v>
      </c>
      <c r="G17" s="322">
        <v>25000</v>
      </c>
      <c r="H17" s="323">
        <v>25000</v>
      </c>
      <c r="I17" s="259"/>
      <c r="J17" s="259"/>
      <c r="K17" s="1"/>
    </row>
    <row r="18" spans="1:11" ht="15">
      <c r="A18" s="107" t="s">
        <v>116</v>
      </c>
      <c r="B18" s="114"/>
      <c r="C18" s="87"/>
      <c r="D18" s="322"/>
      <c r="E18" s="322"/>
      <c r="F18" s="322"/>
      <c r="G18" s="322"/>
      <c r="H18" s="323"/>
      <c r="I18" s="259"/>
      <c r="J18" s="259"/>
      <c r="K18" s="1"/>
    </row>
    <row r="19" spans="1:11" ht="15">
      <c r="A19" s="107" t="s">
        <v>275</v>
      </c>
      <c r="B19" s="114"/>
      <c r="C19" s="87" t="s">
        <v>112</v>
      </c>
      <c r="D19" s="322">
        <v>250000</v>
      </c>
      <c r="E19" s="322">
        <v>25000</v>
      </c>
      <c r="F19" s="322">
        <v>363000</v>
      </c>
      <c r="G19" s="322">
        <v>25000</v>
      </c>
      <c r="H19" s="323">
        <v>25000</v>
      </c>
      <c r="I19" s="259"/>
      <c r="J19" s="259"/>
      <c r="K19" s="1"/>
    </row>
    <row r="20" spans="1:11" ht="15">
      <c r="A20" s="107" t="s">
        <v>274</v>
      </c>
      <c r="B20" s="114"/>
      <c r="C20" s="87" t="s">
        <v>112</v>
      </c>
      <c r="D20" s="322"/>
      <c r="E20" s="322"/>
      <c r="F20" s="322"/>
      <c r="G20" s="322"/>
      <c r="H20" s="323"/>
      <c r="I20" s="259"/>
      <c r="J20" s="259"/>
      <c r="K20" s="1"/>
    </row>
    <row r="21" spans="1:11" ht="18.75" customHeight="1">
      <c r="A21" s="107" t="s">
        <v>276</v>
      </c>
      <c r="B21" s="114"/>
      <c r="C21" s="87" t="s">
        <v>112</v>
      </c>
      <c r="D21" s="322"/>
      <c r="E21" s="322"/>
      <c r="F21" s="322"/>
      <c r="G21" s="322"/>
      <c r="H21" s="323"/>
      <c r="I21" s="259"/>
      <c r="J21" s="259"/>
      <c r="K21" s="1"/>
    </row>
    <row r="22" spans="1:11" ht="15">
      <c r="A22" s="107" t="s">
        <v>138</v>
      </c>
      <c r="B22" s="114"/>
      <c r="C22" s="87"/>
      <c r="D22" s="322"/>
      <c r="E22" s="322"/>
      <c r="F22" s="322"/>
      <c r="G22" s="322"/>
      <c r="H22" s="323"/>
      <c r="I22" s="259"/>
      <c r="J22" s="259"/>
      <c r="K22" s="1"/>
    </row>
    <row r="23" spans="1:11" ht="15">
      <c r="A23" s="107" t="s">
        <v>139</v>
      </c>
      <c r="B23" s="114"/>
      <c r="C23" s="87" t="s">
        <v>112</v>
      </c>
      <c r="D23" s="322"/>
      <c r="E23" s="322"/>
      <c r="F23" s="322"/>
      <c r="G23" s="322"/>
      <c r="H23" s="323"/>
      <c r="I23" s="259"/>
      <c r="J23" s="259"/>
      <c r="K23" s="1"/>
    </row>
    <row r="24" spans="1:11" ht="15">
      <c r="A24" s="107" t="s">
        <v>140</v>
      </c>
      <c r="B24" s="114"/>
      <c r="C24" s="87" t="s">
        <v>112</v>
      </c>
      <c r="D24" s="322"/>
      <c r="E24" s="322"/>
      <c r="F24" s="322"/>
      <c r="G24" s="322"/>
      <c r="H24" s="323"/>
      <c r="I24" s="259"/>
      <c r="J24" s="259"/>
      <c r="K24" s="1"/>
    </row>
    <row r="25" spans="1:11" ht="45">
      <c r="A25" s="107" t="s">
        <v>290</v>
      </c>
      <c r="B25" s="114"/>
      <c r="C25" s="87" t="s">
        <v>112</v>
      </c>
      <c r="D25" s="322"/>
      <c r="E25" s="322"/>
      <c r="F25" s="322"/>
      <c r="G25" s="322"/>
      <c r="H25" s="323"/>
      <c r="I25" s="259"/>
      <c r="J25" s="259"/>
      <c r="K25" s="1"/>
    </row>
    <row r="26" spans="1:11" ht="18.75" customHeight="1">
      <c r="A26" s="107" t="s">
        <v>141</v>
      </c>
      <c r="B26" s="114"/>
      <c r="C26" s="87" t="s">
        <v>112</v>
      </c>
      <c r="D26" s="322"/>
      <c r="E26" s="322"/>
      <c r="F26" s="322"/>
      <c r="G26" s="322"/>
      <c r="H26" s="323"/>
      <c r="I26" s="259"/>
      <c r="J26" s="259"/>
      <c r="K26" s="1"/>
    </row>
    <row r="27" spans="1:11" ht="30">
      <c r="A27" s="107" t="s">
        <v>142</v>
      </c>
      <c r="B27" s="114"/>
      <c r="C27" s="87" t="s">
        <v>112</v>
      </c>
      <c r="D27" s="322"/>
      <c r="E27" s="322"/>
      <c r="F27" s="322"/>
      <c r="G27" s="322"/>
      <c r="H27" s="323"/>
      <c r="I27" s="259"/>
      <c r="J27" s="259"/>
      <c r="K27" s="1"/>
    </row>
    <row r="28" spans="1:11" ht="30">
      <c r="A28" s="107" t="s">
        <v>143</v>
      </c>
      <c r="B28" s="114"/>
      <c r="C28" s="87" t="s">
        <v>112</v>
      </c>
      <c r="D28" s="322"/>
      <c r="E28" s="322"/>
      <c r="F28" s="322"/>
      <c r="G28" s="322"/>
      <c r="H28" s="323"/>
      <c r="I28" s="259"/>
      <c r="J28" s="259"/>
      <c r="K28" s="1"/>
    </row>
    <row r="29" spans="1:11" ht="16.5" customHeight="1">
      <c r="A29" s="107" t="s">
        <v>144</v>
      </c>
      <c r="B29" s="114"/>
      <c r="C29" s="87" t="s">
        <v>112</v>
      </c>
      <c r="D29" s="322"/>
      <c r="E29" s="322"/>
      <c r="F29" s="322"/>
      <c r="G29" s="322"/>
      <c r="H29" s="323"/>
      <c r="I29" s="259"/>
      <c r="J29" s="259"/>
      <c r="K29" s="1"/>
    </row>
    <row r="30" spans="1:11" ht="15">
      <c r="A30" s="106" t="s">
        <v>278</v>
      </c>
      <c r="B30" s="114"/>
      <c r="C30" s="87" t="s">
        <v>119</v>
      </c>
      <c r="D30" s="322"/>
      <c r="E30" s="322"/>
      <c r="F30" s="322"/>
      <c r="G30" s="322"/>
      <c r="H30" s="323"/>
      <c r="I30" s="259"/>
      <c r="J30" s="259"/>
      <c r="K30" s="1"/>
    </row>
    <row r="31" spans="1:11" ht="15" customHeight="1">
      <c r="A31" s="106" t="s">
        <v>279</v>
      </c>
      <c r="B31" s="114"/>
      <c r="C31" s="87" t="s">
        <v>119</v>
      </c>
      <c r="D31" s="322"/>
      <c r="E31" s="322"/>
      <c r="F31" s="322"/>
      <c r="G31" s="322"/>
      <c r="H31" s="323"/>
      <c r="I31" s="259"/>
      <c r="J31" s="259"/>
      <c r="K31" s="1"/>
    </row>
    <row r="32" spans="1:11" ht="60">
      <c r="A32" s="107" t="s">
        <v>120</v>
      </c>
      <c r="B32" s="114"/>
      <c r="C32" s="87" t="s">
        <v>208</v>
      </c>
      <c r="D32" s="322"/>
      <c r="E32" s="322"/>
      <c r="F32" s="322"/>
      <c r="G32" s="322"/>
      <c r="H32" s="323"/>
      <c r="I32" s="259"/>
      <c r="J32" s="259"/>
      <c r="K32" s="1"/>
    </row>
    <row r="33" spans="1:11" ht="60">
      <c r="A33" s="106"/>
      <c r="B33" s="114"/>
      <c r="C33" s="87" t="s">
        <v>272</v>
      </c>
      <c r="D33" s="322"/>
      <c r="E33" s="322"/>
      <c r="F33" s="322"/>
      <c r="G33" s="322"/>
      <c r="H33" s="323"/>
      <c r="I33" s="259"/>
      <c r="J33" s="259"/>
      <c r="K33" s="1"/>
    </row>
    <row r="34" spans="1:11" ht="60">
      <c r="A34" s="107" t="s">
        <v>210</v>
      </c>
      <c r="B34" s="127"/>
      <c r="C34" s="87" t="s">
        <v>208</v>
      </c>
      <c r="D34" s="322">
        <f>567325+5235</f>
        <v>572560</v>
      </c>
      <c r="E34" s="322">
        <v>5460</v>
      </c>
      <c r="F34" s="322">
        <v>5739</v>
      </c>
      <c r="G34" s="322">
        <f>450000+6043</f>
        <v>456043</v>
      </c>
      <c r="H34" s="323">
        <v>6333</v>
      </c>
      <c r="I34" s="259"/>
      <c r="J34" s="259"/>
      <c r="K34" s="1"/>
    </row>
    <row r="35" spans="1:11" ht="60.75" thickBot="1">
      <c r="A35" s="108" t="s">
        <v>201</v>
      </c>
      <c r="B35" s="127"/>
      <c r="C35" s="133" t="s">
        <v>208</v>
      </c>
      <c r="D35" s="324">
        <f>1944203+58387</f>
        <v>2002590</v>
      </c>
      <c r="E35" s="324">
        <f>1975000+63847</f>
        <v>2038847</v>
      </c>
      <c r="F35" s="324">
        <f>1995000+69586</f>
        <v>2064586</v>
      </c>
      <c r="G35" s="324">
        <f>2445000+75629</f>
        <v>2520629</v>
      </c>
      <c r="H35" s="325">
        <f>2465000+81962</f>
        <v>2546962</v>
      </c>
      <c r="I35" s="259"/>
      <c r="J35" s="259"/>
      <c r="K35" s="1"/>
    </row>
    <row r="36" spans="4:11" ht="12.75">
      <c r="D36" s="261"/>
      <c r="E36" s="261"/>
      <c r="F36" s="261"/>
      <c r="G36" s="261"/>
      <c r="H36" s="261"/>
      <c r="I36" s="259"/>
      <c r="J36" s="259"/>
      <c r="K36" s="1"/>
    </row>
    <row r="37" spans="1:11" ht="15" hidden="1">
      <c r="A37" s="1"/>
      <c r="B37" s="1"/>
      <c r="C37" s="23"/>
      <c r="D37" s="259"/>
      <c r="E37" s="259"/>
      <c r="F37" s="259"/>
      <c r="G37" s="259"/>
      <c r="H37" s="259"/>
      <c r="I37" s="259"/>
      <c r="J37" s="259"/>
      <c r="K37" s="1"/>
    </row>
    <row r="38" spans="1:11" ht="15">
      <c r="A38" s="11" t="s">
        <v>209</v>
      </c>
      <c r="B38" s="1"/>
      <c r="C38" s="23"/>
      <c r="D38" s="259"/>
      <c r="E38" s="259"/>
      <c r="F38" s="259"/>
      <c r="G38" s="259"/>
      <c r="H38" s="259"/>
      <c r="I38" s="259"/>
      <c r="J38" s="259"/>
      <c r="K38" s="1"/>
    </row>
    <row r="39" spans="1:11" ht="16.5" customHeight="1">
      <c r="A39" s="11" t="s">
        <v>292</v>
      </c>
      <c r="B39" s="1"/>
      <c r="C39" s="1"/>
      <c r="D39" s="261"/>
      <c r="E39" s="261"/>
      <c r="F39" s="261"/>
      <c r="G39" s="261"/>
      <c r="H39" s="261"/>
      <c r="I39" s="259"/>
      <c r="J39" s="259"/>
      <c r="K39" s="1"/>
    </row>
    <row r="40" spans="1:11" ht="15">
      <c r="A40" s="2"/>
      <c r="B40" s="1"/>
      <c r="C40" s="1"/>
      <c r="D40" s="261"/>
      <c r="E40" s="261"/>
      <c r="F40" s="261"/>
      <c r="G40" s="261"/>
      <c r="H40" s="261"/>
      <c r="I40" s="259"/>
      <c r="J40" s="259"/>
      <c r="K40" s="1"/>
    </row>
    <row r="41" spans="2:11" ht="12.75">
      <c r="B41" s="1"/>
      <c r="C41" s="1"/>
      <c r="D41" s="261"/>
      <c r="E41" s="261"/>
      <c r="F41" s="261"/>
      <c r="G41" s="261"/>
      <c r="H41" s="261"/>
      <c r="I41" s="259"/>
      <c r="J41" s="259"/>
      <c r="K41" s="1"/>
    </row>
    <row r="42" spans="2:11" ht="12.75">
      <c r="B42" s="1"/>
      <c r="C42" s="1"/>
      <c r="D42" s="261"/>
      <c r="E42" s="261"/>
      <c r="F42" s="261"/>
      <c r="G42" s="261"/>
      <c r="H42" s="261"/>
      <c r="I42" s="259"/>
      <c r="J42" s="259"/>
      <c r="K42" s="1"/>
    </row>
    <row r="43" spans="1:11" ht="18">
      <c r="A43" s="22"/>
      <c r="B43" s="1"/>
      <c r="C43" s="1"/>
      <c r="D43" s="261"/>
      <c r="E43" s="261"/>
      <c r="F43" s="261"/>
      <c r="G43" s="261"/>
      <c r="H43" s="261"/>
      <c r="I43" s="259"/>
      <c r="J43" s="259"/>
      <c r="K43" s="1"/>
    </row>
    <row r="44" spans="1:11" ht="12.75">
      <c r="A44" s="1"/>
      <c r="B44" s="1"/>
      <c r="C44" s="1"/>
      <c r="D44" s="261"/>
      <c r="E44" s="261"/>
      <c r="F44" s="261"/>
      <c r="G44" s="261"/>
      <c r="H44" s="261"/>
      <c r="I44" s="259"/>
      <c r="J44" s="259"/>
      <c r="K44" s="1"/>
    </row>
    <row r="45" spans="1:11" ht="12.75">
      <c r="A45" s="1"/>
      <c r="B45" s="1"/>
      <c r="C45" s="1"/>
      <c r="D45" s="261"/>
      <c r="E45" s="261"/>
      <c r="F45" s="261"/>
      <c r="G45" s="261"/>
      <c r="H45" s="261"/>
      <c r="I45" s="259"/>
      <c r="J45" s="259"/>
      <c r="K45" s="1"/>
    </row>
    <row r="46" spans="1:11" ht="12.75">
      <c r="A46" s="1"/>
      <c r="B46" s="1"/>
      <c r="C46" s="1"/>
      <c r="D46" s="261"/>
      <c r="E46" s="261"/>
      <c r="F46" s="261"/>
      <c r="G46" s="261"/>
      <c r="H46" s="261"/>
      <c r="I46" s="259"/>
      <c r="J46" s="259"/>
      <c r="K46" s="1"/>
    </row>
    <row r="47" spans="1:11" ht="12.75">
      <c r="A47" s="1"/>
      <c r="B47" s="1"/>
      <c r="C47" s="1"/>
      <c r="D47" s="261"/>
      <c r="E47" s="261"/>
      <c r="F47" s="261"/>
      <c r="G47" s="261"/>
      <c r="H47" s="261"/>
      <c r="I47" s="259"/>
      <c r="J47" s="259"/>
      <c r="K47" s="1"/>
    </row>
    <row r="48" spans="1:11" ht="12.75">
      <c r="A48" s="1"/>
      <c r="B48" s="1"/>
      <c r="C48" s="1"/>
      <c r="D48" s="261"/>
      <c r="E48" s="261"/>
      <c r="F48" s="261"/>
      <c r="G48" s="261"/>
      <c r="H48" s="261"/>
      <c r="I48" s="259"/>
      <c r="J48" s="259"/>
      <c r="K48" s="1"/>
    </row>
    <row r="49" spans="1:11" ht="12.75">
      <c r="A49" s="1"/>
      <c r="B49" s="1"/>
      <c r="C49" s="1"/>
      <c r="D49" s="261"/>
      <c r="E49" s="261"/>
      <c r="F49" s="261"/>
      <c r="G49" s="261"/>
      <c r="H49" s="261"/>
      <c r="I49" s="259"/>
      <c r="J49" s="259"/>
      <c r="K49" s="1"/>
    </row>
    <row r="50" spans="1:11" ht="12.75">
      <c r="A50" s="1"/>
      <c r="B50" s="1"/>
      <c r="C50" s="1"/>
      <c r="D50" s="261"/>
      <c r="E50" s="261"/>
      <c r="F50" s="261"/>
      <c r="G50" s="261"/>
      <c r="H50" s="261"/>
      <c r="I50" s="259"/>
      <c r="J50" s="259"/>
      <c r="K50" s="1"/>
    </row>
    <row r="51" spans="1:11" ht="12.75">
      <c r="A51" s="1"/>
      <c r="B51" s="1"/>
      <c r="C51" s="1"/>
      <c r="D51" s="261"/>
      <c r="E51" s="261"/>
      <c r="F51" s="261"/>
      <c r="G51" s="261"/>
      <c r="H51" s="261"/>
      <c r="I51" s="259"/>
      <c r="J51" s="259"/>
      <c r="K51" s="1"/>
    </row>
    <row r="52" spans="1:11" ht="12.75">
      <c r="A52" s="1"/>
      <c r="B52" s="1"/>
      <c r="C52" s="1"/>
      <c r="D52" s="261"/>
      <c r="E52" s="261"/>
      <c r="F52" s="261"/>
      <c r="G52" s="261"/>
      <c r="H52" s="261"/>
      <c r="I52" s="259"/>
      <c r="J52" s="259"/>
      <c r="K52" s="1"/>
    </row>
    <row r="53" spans="1:11" ht="12.75">
      <c r="A53" s="1"/>
      <c r="B53" s="1"/>
      <c r="C53" s="1"/>
      <c r="D53" s="261"/>
      <c r="E53" s="261"/>
      <c r="F53" s="261"/>
      <c r="G53" s="261"/>
      <c r="H53" s="261"/>
      <c r="I53" s="259"/>
      <c r="J53" s="259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41" right="0.16" top="0.3" bottom="0.16" header="0.31" footer="0.16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N73"/>
  <sheetViews>
    <sheetView view="pageBreakPreview" zoomScale="60" zoomScaleNormal="75" zoomScalePageLayoutView="0" workbookViewId="0" topLeftCell="A37">
      <selection activeCell="E26" sqref="E26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60" t="s">
        <v>228</v>
      </c>
    </row>
    <row r="3" spans="1:6" ht="16.5" thickBot="1">
      <c r="A3" s="55" t="s">
        <v>0</v>
      </c>
      <c r="B3" s="160" t="s">
        <v>293</v>
      </c>
      <c r="C3" s="160" t="s">
        <v>294</v>
      </c>
      <c r="D3" s="377" t="s">
        <v>2</v>
      </c>
      <c r="E3" s="378"/>
      <c r="F3" s="379"/>
    </row>
    <row r="4" spans="1:6" ht="16.5" thickBot="1">
      <c r="A4" s="57"/>
      <c r="B4" s="94" t="s">
        <v>232</v>
      </c>
      <c r="C4" s="94" t="s">
        <v>285</v>
      </c>
      <c r="D4" s="58" t="s">
        <v>310</v>
      </c>
      <c r="E4" s="95" t="s">
        <v>311</v>
      </c>
      <c r="F4" s="58" t="s">
        <v>313</v>
      </c>
    </row>
    <row r="5" spans="1:6" ht="0.75" customHeight="1" thickBot="1">
      <c r="A5" s="46"/>
      <c r="B5" s="4"/>
      <c r="C5" s="3"/>
      <c r="D5" s="17"/>
      <c r="E5" s="1"/>
      <c r="F5" s="66"/>
    </row>
    <row r="6" spans="1:6" ht="15.75">
      <c r="A6" s="36" t="s">
        <v>121</v>
      </c>
      <c r="B6" s="17"/>
      <c r="C6" s="17"/>
      <c r="D6" s="17"/>
      <c r="E6" s="66"/>
      <c r="F6" s="66"/>
    </row>
    <row r="7" spans="1:6" ht="19.5" customHeight="1">
      <c r="A7" s="45" t="s">
        <v>132</v>
      </c>
      <c r="B7" s="29"/>
      <c r="C7" s="29"/>
      <c r="D7" s="29"/>
      <c r="E7" s="29"/>
      <c r="F7" s="25"/>
    </row>
    <row r="8" spans="1:6" ht="16.5" customHeight="1">
      <c r="A8" s="135" t="s">
        <v>133</v>
      </c>
      <c r="B8" s="172"/>
      <c r="C8" s="25"/>
      <c r="D8" s="25"/>
      <c r="E8" s="30"/>
      <c r="F8" s="30"/>
    </row>
    <row r="9" spans="1:6" ht="15">
      <c r="A9" s="48" t="s">
        <v>145</v>
      </c>
      <c r="B9" s="326"/>
      <c r="C9" s="30"/>
      <c r="D9" s="30"/>
      <c r="E9" s="30"/>
      <c r="F9" s="30"/>
    </row>
    <row r="10" spans="1:6" ht="30">
      <c r="A10" s="48" t="s">
        <v>146</v>
      </c>
      <c r="B10" s="326"/>
      <c r="C10" s="30"/>
      <c r="D10" s="30"/>
      <c r="E10" s="30"/>
      <c r="F10" s="30"/>
    </row>
    <row r="11" spans="1:6" ht="15">
      <c r="A11" s="48" t="s">
        <v>147</v>
      </c>
      <c r="B11" s="326"/>
      <c r="C11" s="30"/>
      <c r="D11" s="30"/>
      <c r="E11" s="30"/>
      <c r="F11" s="30"/>
    </row>
    <row r="12" spans="1:6" ht="15.75">
      <c r="A12" s="48" t="s">
        <v>148</v>
      </c>
      <c r="B12" s="327">
        <f>SUM(B14:B16)</f>
        <v>43.437</v>
      </c>
      <c r="C12" s="326">
        <f>B12+106.5%</f>
        <v>44.501999999999995</v>
      </c>
      <c r="D12" s="326">
        <f>C12+105.7%</f>
        <v>45.559</v>
      </c>
      <c r="E12" s="326">
        <f>D12+105.4%</f>
        <v>46.613</v>
      </c>
      <c r="F12" s="326">
        <f>E12+105%</f>
        <v>47.663</v>
      </c>
    </row>
    <row r="13" spans="1:6" ht="15">
      <c r="A13" s="48" t="s">
        <v>149</v>
      </c>
      <c r="B13" s="326"/>
      <c r="C13" s="326"/>
      <c r="D13" s="326"/>
      <c r="E13" s="326"/>
      <c r="F13" s="326"/>
    </row>
    <row r="14" spans="1:6" ht="15">
      <c r="A14" s="48" t="s">
        <v>150</v>
      </c>
      <c r="B14" s="326">
        <v>0</v>
      </c>
      <c r="C14" s="326">
        <f>B14+106.5%</f>
        <v>1.065</v>
      </c>
      <c r="D14" s="326">
        <f aca="true" t="shared" si="0" ref="D14:F29">C14+105.7%</f>
        <v>2.122</v>
      </c>
      <c r="E14" s="326">
        <f aca="true" t="shared" si="1" ref="E14:E21">D14+105.4%</f>
        <v>3.176</v>
      </c>
      <c r="F14" s="326">
        <f aca="true" t="shared" si="2" ref="F14:F21">E14+105%</f>
        <v>4.226</v>
      </c>
    </row>
    <row r="15" spans="1:6" ht="15">
      <c r="A15" s="48" t="s">
        <v>211</v>
      </c>
      <c r="B15" s="326">
        <v>0</v>
      </c>
      <c r="C15" s="326">
        <f>B15+106.5%</f>
        <v>1.065</v>
      </c>
      <c r="D15" s="326">
        <f t="shared" si="0"/>
        <v>2.122</v>
      </c>
      <c r="E15" s="326">
        <f t="shared" si="1"/>
        <v>3.176</v>
      </c>
      <c r="F15" s="326">
        <f t="shared" si="2"/>
        <v>4.226</v>
      </c>
    </row>
    <row r="16" spans="1:6" ht="15">
      <c r="A16" s="48" t="s">
        <v>212</v>
      </c>
      <c r="B16" s="326">
        <f>43.437</f>
        <v>43.437</v>
      </c>
      <c r="C16" s="326">
        <f>B16+106.5%</f>
        <v>44.501999999999995</v>
      </c>
      <c r="D16" s="326">
        <f t="shared" si="0"/>
        <v>45.559</v>
      </c>
      <c r="E16" s="326">
        <f t="shared" si="1"/>
        <v>46.613</v>
      </c>
      <c r="F16" s="326">
        <f t="shared" si="2"/>
        <v>47.663</v>
      </c>
    </row>
    <row r="17" spans="1:6" ht="15.75">
      <c r="A17" s="49" t="s">
        <v>151</v>
      </c>
      <c r="B17" s="328">
        <f>SUM(B19:B20)</f>
        <v>0</v>
      </c>
      <c r="C17" s="326">
        <f>B17+106.5%</f>
        <v>1.065</v>
      </c>
      <c r="D17" s="326">
        <f t="shared" si="0"/>
        <v>2.122</v>
      </c>
      <c r="E17" s="326">
        <f t="shared" si="1"/>
        <v>3.176</v>
      </c>
      <c r="F17" s="326">
        <f t="shared" si="2"/>
        <v>4.226</v>
      </c>
    </row>
    <row r="18" spans="1:6" ht="15">
      <c r="A18" s="48" t="s">
        <v>152</v>
      </c>
      <c r="B18" s="326"/>
      <c r="C18" s="326"/>
      <c r="D18" s="326"/>
      <c r="E18" s="326"/>
      <c r="F18" s="326"/>
    </row>
    <row r="19" spans="1:6" ht="15">
      <c r="A19" s="48" t="s">
        <v>153</v>
      </c>
      <c r="B19" s="326">
        <v>0</v>
      </c>
      <c r="C19" s="326">
        <f>B19+106.5%</f>
        <v>1.065</v>
      </c>
      <c r="D19" s="326">
        <f t="shared" si="0"/>
        <v>2.122</v>
      </c>
      <c r="E19" s="326">
        <f t="shared" si="1"/>
        <v>3.176</v>
      </c>
      <c r="F19" s="326">
        <f t="shared" si="2"/>
        <v>4.226</v>
      </c>
    </row>
    <row r="20" spans="1:6" ht="15">
      <c r="A20" s="48" t="s">
        <v>154</v>
      </c>
      <c r="B20" s="326">
        <v>0</v>
      </c>
      <c r="C20" s="326">
        <f>B20+106.5%</f>
        <v>1.065</v>
      </c>
      <c r="D20" s="326">
        <f t="shared" si="0"/>
        <v>2.122</v>
      </c>
      <c r="E20" s="326">
        <f t="shared" si="1"/>
        <v>3.176</v>
      </c>
      <c r="F20" s="326">
        <f t="shared" si="2"/>
        <v>4.226</v>
      </c>
    </row>
    <row r="21" spans="1:6" ht="31.5">
      <c r="A21" s="49" t="s">
        <v>155</v>
      </c>
      <c r="B21" s="327">
        <f>SUM(B23:B24)</f>
        <v>1.765</v>
      </c>
      <c r="C21" s="326">
        <f>B21+106.5%</f>
        <v>2.83</v>
      </c>
      <c r="D21" s="326">
        <f t="shared" si="0"/>
        <v>3.887</v>
      </c>
      <c r="E21" s="326">
        <f t="shared" si="1"/>
        <v>4.941</v>
      </c>
      <c r="F21" s="326">
        <f t="shared" si="2"/>
        <v>5.991</v>
      </c>
    </row>
    <row r="22" spans="1:6" ht="15">
      <c r="A22" s="48" t="s">
        <v>3</v>
      </c>
      <c r="B22" s="326"/>
      <c r="C22" s="326"/>
      <c r="D22" s="326">
        <f t="shared" si="0"/>
        <v>1.057</v>
      </c>
      <c r="E22" s="30"/>
      <c r="F22" s="30"/>
    </row>
    <row r="23" spans="1:6" ht="45">
      <c r="A23" s="48" t="s">
        <v>156</v>
      </c>
      <c r="B23" s="326">
        <v>0</v>
      </c>
      <c r="C23" s="326">
        <f aca="true" t="shared" si="3" ref="C23:C45">B23+106.5%</f>
        <v>1.065</v>
      </c>
      <c r="D23" s="326">
        <f t="shared" si="0"/>
        <v>2.122</v>
      </c>
      <c r="E23" s="326">
        <f t="shared" si="0"/>
        <v>3.179</v>
      </c>
      <c r="F23" s="326">
        <f t="shared" si="0"/>
        <v>4.236</v>
      </c>
    </row>
    <row r="24" spans="1:6" ht="15">
      <c r="A24" s="48" t="s">
        <v>157</v>
      </c>
      <c r="B24" s="326">
        <v>1.765</v>
      </c>
      <c r="C24" s="326">
        <f t="shared" si="3"/>
        <v>2.83</v>
      </c>
      <c r="D24" s="326">
        <f t="shared" si="0"/>
        <v>3.887</v>
      </c>
      <c r="E24" s="326">
        <f t="shared" si="0"/>
        <v>4.944</v>
      </c>
      <c r="F24" s="326">
        <f t="shared" si="0"/>
        <v>6.0009999999999994</v>
      </c>
    </row>
    <row r="25" spans="1:6" ht="15.75">
      <c r="A25" s="49" t="s">
        <v>302</v>
      </c>
      <c r="B25" s="328">
        <f>SUM(B27:B30)</f>
        <v>60.394</v>
      </c>
      <c r="C25" s="326">
        <f t="shared" si="3"/>
        <v>61.458999999999996</v>
      </c>
      <c r="D25" s="326">
        <f t="shared" si="0"/>
        <v>62.516</v>
      </c>
      <c r="E25" s="326">
        <f t="shared" si="0"/>
        <v>63.573</v>
      </c>
      <c r="F25" s="326">
        <f t="shared" si="0"/>
        <v>64.63</v>
      </c>
    </row>
    <row r="26" spans="1:6" ht="15">
      <c r="A26" s="48" t="s">
        <v>152</v>
      </c>
      <c r="B26" s="326"/>
      <c r="C26" s="326">
        <f t="shared" si="3"/>
        <v>1.065</v>
      </c>
      <c r="D26" s="326">
        <f t="shared" si="0"/>
        <v>2.122</v>
      </c>
      <c r="E26" s="326">
        <f t="shared" si="0"/>
        <v>3.179</v>
      </c>
      <c r="F26" s="326">
        <f t="shared" si="0"/>
        <v>4.236</v>
      </c>
    </row>
    <row r="27" spans="1:6" ht="15">
      <c r="A27" s="48" t="s">
        <v>158</v>
      </c>
      <c r="B27" s="326">
        <v>3.665</v>
      </c>
      <c r="C27" s="326">
        <f t="shared" si="3"/>
        <v>4.73</v>
      </c>
      <c r="D27" s="326">
        <f t="shared" si="0"/>
        <v>5.787000000000001</v>
      </c>
      <c r="E27" s="326">
        <f t="shared" si="0"/>
        <v>6.844000000000001</v>
      </c>
      <c r="F27" s="326">
        <f t="shared" si="0"/>
        <v>7.901000000000002</v>
      </c>
    </row>
    <row r="28" spans="1:6" ht="15">
      <c r="A28" s="48" t="s">
        <v>159</v>
      </c>
      <c r="B28" s="326">
        <v>49.879</v>
      </c>
      <c r="C28" s="326">
        <f t="shared" si="3"/>
        <v>50.943999999999996</v>
      </c>
      <c r="D28" s="326">
        <f t="shared" si="0"/>
        <v>52.001</v>
      </c>
      <c r="E28" s="326">
        <f t="shared" si="0"/>
        <v>53.058</v>
      </c>
      <c r="F28" s="326">
        <f t="shared" si="0"/>
        <v>54.115</v>
      </c>
    </row>
    <row r="29" spans="1:6" ht="30">
      <c r="A29" s="48" t="s">
        <v>160</v>
      </c>
      <c r="B29" s="326">
        <v>0</v>
      </c>
      <c r="C29" s="326">
        <f t="shared" si="3"/>
        <v>1.065</v>
      </c>
      <c r="D29" s="326">
        <f t="shared" si="0"/>
        <v>2.122</v>
      </c>
      <c r="E29" s="326">
        <f t="shared" si="0"/>
        <v>3.179</v>
      </c>
      <c r="F29" s="326">
        <f t="shared" si="0"/>
        <v>4.236</v>
      </c>
    </row>
    <row r="30" spans="1:6" ht="15">
      <c r="A30" s="48" t="s">
        <v>154</v>
      </c>
      <c r="B30" s="326">
        <v>6.85</v>
      </c>
      <c r="C30" s="326">
        <f t="shared" si="3"/>
        <v>7.914999999999999</v>
      </c>
      <c r="D30" s="326">
        <f aca="true" t="shared" si="4" ref="D30:F45">C30+105.7%</f>
        <v>8.972</v>
      </c>
      <c r="E30" s="326">
        <f t="shared" si="4"/>
        <v>10.029</v>
      </c>
      <c r="F30" s="326">
        <f t="shared" si="4"/>
        <v>11.086</v>
      </c>
    </row>
    <row r="31" spans="1:6" ht="15">
      <c r="A31" s="48"/>
      <c r="B31" s="326"/>
      <c r="C31" s="326">
        <f t="shared" si="3"/>
        <v>1.065</v>
      </c>
      <c r="D31" s="326">
        <f t="shared" si="4"/>
        <v>2.122</v>
      </c>
      <c r="E31" s="326">
        <f t="shared" si="4"/>
        <v>3.179</v>
      </c>
      <c r="F31" s="326">
        <f t="shared" si="4"/>
        <v>4.236</v>
      </c>
    </row>
    <row r="32" spans="1:6" ht="47.25">
      <c r="A32" s="49" t="s">
        <v>161</v>
      </c>
      <c r="B32" s="326">
        <v>0</v>
      </c>
      <c r="C32" s="326">
        <f t="shared" si="3"/>
        <v>1.065</v>
      </c>
      <c r="D32" s="326">
        <f t="shared" si="4"/>
        <v>2.122</v>
      </c>
      <c r="E32" s="326">
        <f t="shared" si="4"/>
        <v>3.179</v>
      </c>
      <c r="F32" s="326">
        <f t="shared" si="4"/>
        <v>4.236</v>
      </c>
    </row>
    <row r="33" spans="1:6" ht="15">
      <c r="A33" s="48" t="s">
        <v>149</v>
      </c>
      <c r="B33" s="326"/>
      <c r="C33" s="326">
        <f t="shared" si="3"/>
        <v>1.065</v>
      </c>
      <c r="D33" s="326">
        <f t="shared" si="4"/>
        <v>2.122</v>
      </c>
      <c r="E33" s="326">
        <f t="shared" si="4"/>
        <v>3.179</v>
      </c>
      <c r="F33" s="326">
        <f t="shared" si="4"/>
        <v>4.236</v>
      </c>
    </row>
    <row r="34" spans="1:6" ht="15">
      <c r="A34" s="48" t="s">
        <v>162</v>
      </c>
      <c r="B34" s="326">
        <v>0</v>
      </c>
      <c r="C34" s="326">
        <f t="shared" si="3"/>
        <v>1.065</v>
      </c>
      <c r="D34" s="326">
        <f t="shared" si="4"/>
        <v>2.122</v>
      </c>
      <c r="E34" s="326">
        <f t="shared" si="4"/>
        <v>3.179</v>
      </c>
      <c r="F34" s="326">
        <f t="shared" si="4"/>
        <v>4.236</v>
      </c>
    </row>
    <row r="35" spans="1:6" ht="31.5">
      <c r="A35" s="49" t="s">
        <v>163</v>
      </c>
      <c r="B35" s="326">
        <v>0</v>
      </c>
      <c r="C35" s="326">
        <f t="shared" si="3"/>
        <v>1.065</v>
      </c>
      <c r="D35" s="326">
        <f t="shared" si="4"/>
        <v>2.122</v>
      </c>
      <c r="E35" s="326">
        <f t="shared" si="4"/>
        <v>3.179</v>
      </c>
      <c r="F35" s="326">
        <f t="shared" si="4"/>
        <v>4.236</v>
      </c>
    </row>
    <row r="36" spans="1:6" ht="15">
      <c r="A36" s="50" t="s">
        <v>164</v>
      </c>
      <c r="B36" s="326">
        <v>0</v>
      </c>
      <c r="C36" s="326">
        <f t="shared" si="3"/>
        <v>1.065</v>
      </c>
      <c r="D36" s="326">
        <f t="shared" si="4"/>
        <v>2.122</v>
      </c>
      <c r="E36" s="326">
        <f t="shared" si="4"/>
        <v>3.179</v>
      </c>
      <c r="F36" s="326">
        <f t="shared" si="4"/>
        <v>4.236</v>
      </c>
    </row>
    <row r="37" spans="1:6" ht="30">
      <c r="A37" s="50" t="s">
        <v>165</v>
      </c>
      <c r="B37" s="326">
        <v>0</v>
      </c>
      <c r="C37" s="326">
        <f t="shared" si="3"/>
        <v>1.065</v>
      </c>
      <c r="D37" s="326">
        <f t="shared" si="4"/>
        <v>2.122</v>
      </c>
      <c r="E37" s="326">
        <f t="shared" si="4"/>
        <v>3.179</v>
      </c>
      <c r="F37" s="326">
        <f t="shared" si="4"/>
        <v>4.236</v>
      </c>
    </row>
    <row r="38" spans="1:6" ht="15">
      <c r="A38" s="47"/>
      <c r="B38" s="326"/>
      <c r="C38" s="326">
        <f t="shared" si="3"/>
        <v>1.065</v>
      </c>
      <c r="D38" s="326">
        <f t="shared" si="4"/>
        <v>2.122</v>
      </c>
      <c r="E38" s="326">
        <f t="shared" si="4"/>
        <v>3.179</v>
      </c>
      <c r="F38" s="326">
        <f t="shared" si="4"/>
        <v>4.236</v>
      </c>
    </row>
    <row r="39" spans="1:6" ht="15.75">
      <c r="A39" s="51" t="s">
        <v>167</v>
      </c>
      <c r="B39" s="327">
        <f>SUM(B41:B43)</f>
        <v>156.402</v>
      </c>
      <c r="C39" s="326">
        <f t="shared" si="3"/>
        <v>157.46699999999998</v>
      </c>
      <c r="D39" s="326">
        <f t="shared" si="4"/>
        <v>158.52399999999997</v>
      </c>
      <c r="E39" s="326">
        <f t="shared" si="4"/>
        <v>159.58099999999996</v>
      </c>
      <c r="F39" s="326">
        <f t="shared" si="4"/>
        <v>160.63799999999995</v>
      </c>
    </row>
    <row r="40" spans="1:6" ht="15">
      <c r="A40" s="50" t="s">
        <v>168</v>
      </c>
      <c r="B40" s="326"/>
      <c r="C40" s="326">
        <f t="shared" si="3"/>
        <v>1.065</v>
      </c>
      <c r="D40" s="326">
        <f t="shared" si="4"/>
        <v>2.122</v>
      </c>
      <c r="E40" s="326">
        <f t="shared" si="4"/>
        <v>3.179</v>
      </c>
      <c r="F40" s="326">
        <f t="shared" si="4"/>
        <v>4.236</v>
      </c>
    </row>
    <row r="41" spans="1:6" ht="15">
      <c r="A41" s="50" t="s">
        <v>169</v>
      </c>
      <c r="B41" s="326">
        <v>40.358</v>
      </c>
      <c r="C41" s="326">
        <f t="shared" si="3"/>
        <v>41.422999999999995</v>
      </c>
      <c r="D41" s="326">
        <f t="shared" si="4"/>
        <v>42.48</v>
      </c>
      <c r="E41" s="326">
        <f t="shared" si="4"/>
        <v>43.537</v>
      </c>
      <c r="F41" s="326">
        <f t="shared" si="4"/>
        <v>44.594</v>
      </c>
    </row>
    <row r="42" spans="1:6" ht="15">
      <c r="A42" s="50" t="s">
        <v>170</v>
      </c>
      <c r="B42" s="326">
        <v>7.75</v>
      </c>
      <c r="C42" s="326">
        <f t="shared" si="3"/>
        <v>8.815</v>
      </c>
      <c r="D42" s="326">
        <f t="shared" si="4"/>
        <v>9.872</v>
      </c>
      <c r="E42" s="326">
        <f t="shared" si="4"/>
        <v>10.929</v>
      </c>
      <c r="F42" s="326">
        <f t="shared" si="4"/>
        <v>11.986</v>
      </c>
    </row>
    <row r="43" spans="1:6" ht="15">
      <c r="A43" s="52" t="s">
        <v>171</v>
      </c>
      <c r="B43" s="326">
        <v>108.294</v>
      </c>
      <c r="C43" s="326">
        <f t="shared" si="3"/>
        <v>109.359</v>
      </c>
      <c r="D43" s="326">
        <f t="shared" si="4"/>
        <v>110.416</v>
      </c>
      <c r="E43" s="326">
        <f t="shared" si="4"/>
        <v>111.473</v>
      </c>
      <c r="F43" s="326">
        <f t="shared" si="4"/>
        <v>112.53</v>
      </c>
    </row>
    <row r="44" spans="1:6" ht="30">
      <c r="A44" s="50" t="s">
        <v>166</v>
      </c>
      <c r="B44" s="326"/>
      <c r="C44" s="326">
        <f t="shared" si="3"/>
        <v>1.065</v>
      </c>
      <c r="D44" s="326">
        <f t="shared" si="4"/>
        <v>2.122</v>
      </c>
      <c r="E44" s="326">
        <f t="shared" si="4"/>
        <v>3.179</v>
      </c>
      <c r="F44" s="326">
        <f t="shared" si="4"/>
        <v>4.236</v>
      </c>
    </row>
    <row r="45" spans="1:6" ht="15.75">
      <c r="A45" s="49" t="s">
        <v>172</v>
      </c>
      <c r="B45" s="328">
        <f>B39+B25+B21+B12</f>
        <v>261.998</v>
      </c>
      <c r="C45" s="328">
        <f t="shared" si="3"/>
        <v>263.063</v>
      </c>
      <c r="D45" s="328">
        <f t="shared" si="4"/>
        <v>264.12</v>
      </c>
      <c r="E45" s="328">
        <f t="shared" si="4"/>
        <v>265.177</v>
      </c>
      <c r="F45" s="328">
        <f t="shared" si="4"/>
        <v>266.23400000000004</v>
      </c>
    </row>
    <row r="46" spans="1:6" ht="15">
      <c r="A46" s="48"/>
      <c r="B46" s="329"/>
      <c r="C46" s="326"/>
      <c r="D46" s="30"/>
      <c r="E46" s="30"/>
      <c r="F46" s="30"/>
    </row>
    <row r="47" spans="1:6" ht="15">
      <c r="A47" s="134" t="s">
        <v>295</v>
      </c>
      <c r="B47" s="326"/>
      <c r="C47" s="326"/>
      <c r="D47" s="30"/>
      <c r="E47" s="30"/>
      <c r="F47" s="30"/>
    </row>
    <row r="48" spans="1:6" ht="30">
      <c r="A48" s="48" t="s">
        <v>173</v>
      </c>
      <c r="B48" s="326"/>
      <c r="C48" s="326"/>
      <c r="D48" s="30"/>
      <c r="E48" s="30"/>
      <c r="F48" s="30"/>
    </row>
    <row r="49" spans="1:6" ht="15">
      <c r="A49" s="63" t="s">
        <v>174</v>
      </c>
      <c r="B49" s="326"/>
      <c r="C49" s="326"/>
      <c r="D49" s="30"/>
      <c r="E49" s="30"/>
      <c r="F49" s="30"/>
    </row>
    <row r="50" spans="1:6" ht="15">
      <c r="A50" s="54" t="s">
        <v>175</v>
      </c>
      <c r="B50" s="326"/>
      <c r="C50" s="326"/>
      <c r="D50" s="30"/>
      <c r="E50" s="30"/>
      <c r="F50" s="30"/>
    </row>
    <row r="51" spans="1:6" ht="15">
      <c r="A51" s="48" t="s">
        <v>176</v>
      </c>
      <c r="B51" s="326"/>
      <c r="C51" s="326"/>
      <c r="D51" s="30"/>
      <c r="E51" s="30"/>
      <c r="F51" s="30"/>
    </row>
    <row r="52" spans="1:6" ht="15">
      <c r="A52" s="48" t="s">
        <v>177</v>
      </c>
      <c r="B52" s="326"/>
      <c r="C52" s="326"/>
      <c r="D52" s="30"/>
      <c r="E52" s="30"/>
      <c r="F52" s="30"/>
    </row>
    <row r="53" spans="1:14" ht="30">
      <c r="A53" s="48" t="s">
        <v>178</v>
      </c>
      <c r="B53" s="326"/>
      <c r="C53" s="326"/>
      <c r="D53" s="30"/>
      <c r="E53" s="30"/>
      <c r="F53" s="30"/>
      <c r="N53" t="s">
        <v>336</v>
      </c>
    </row>
    <row r="54" spans="1:6" ht="30">
      <c r="A54" s="48" t="s">
        <v>179</v>
      </c>
      <c r="B54" s="326"/>
      <c r="C54" s="326"/>
      <c r="D54" s="30"/>
      <c r="E54" s="30"/>
      <c r="F54" s="30"/>
    </row>
    <row r="55" spans="1:6" ht="15">
      <c r="A55" s="48" t="s">
        <v>180</v>
      </c>
      <c r="B55" s="326"/>
      <c r="C55" s="326"/>
      <c r="D55" s="30"/>
      <c r="E55" s="30"/>
      <c r="F55" s="30"/>
    </row>
    <row r="56" spans="1:6" ht="15">
      <c r="A56" s="48" t="s">
        <v>181</v>
      </c>
      <c r="B56" s="326">
        <v>45.051</v>
      </c>
      <c r="C56" s="326">
        <f>B56+106.5%</f>
        <v>46.116</v>
      </c>
      <c r="D56" s="326">
        <f>C56+106.5%</f>
        <v>47.181</v>
      </c>
      <c r="E56" s="326">
        <f>D56+106.5%</f>
        <v>48.245999999999995</v>
      </c>
      <c r="F56" s="326">
        <f>E56+106.5%</f>
        <v>49.31099999999999</v>
      </c>
    </row>
    <row r="57" spans="1:6" ht="30">
      <c r="A57" s="48" t="s">
        <v>182</v>
      </c>
      <c r="B57" s="326"/>
      <c r="C57" s="326"/>
      <c r="D57" s="30"/>
      <c r="E57" s="30"/>
      <c r="F57" s="30"/>
    </row>
    <row r="58" spans="1:6" ht="15">
      <c r="A58" s="48" t="s">
        <v>183</v>
      </c>
      <c r="B58" s="326"/>
      <c r="C58" s="326"/>
      <c r="D58" s="30"/>
      <c r="E58" s="30"/>
      <c r="F58" s="30"/>
    </row>
    <row r="59" spans="1:6" ht="30">
      <c r="A59" s="50" t="s">
        <v>184</v>
      </c>
      <c r="B59" s="326">
        <v>0.176</v>
      </c>
      <c r="C59" s="326">
        <f aca="true" t="shared" si="5" ref="C59:F63">B59+106.5%</f>
        <v>1.2409999999999999</v>
      </c>
      <c r="D59" s="326">
        <f t="shared" si="5"/>
        <v>2.306</v>
      </c>
      <c r="E59" s="326">
        <f t="shared" si="5"/>
        <v>3.371</v>
      </c>
      <c r="F59" s="326">
        <f t="shared" si="5"/>
        <v>4.436</v>
      </c>
    </row>
    <row r="60" spans="1:6" ht="15">
      <c r="A60" s="50" t="s">
        <v>185</v>
      </c>
      <c r="B60" s="326">
        <v>20.486</v>
      </c>
      <c r="C60" s="326">
        <f t="shared" si="5"/>
        <v>21.551000000000002</v>
      </c>
      <c r="D60" s="326">
        <f t="shared" si="5"/>
        <v>22.616000000000003</v>
      </c>
      <c r="E60" s="326">
        <f t="shared" si="5"/>
        <v>23.681000000000004</v>
      </c>
      <c r="F60" s="326">
        <f t="shared" si="5"/>
        <v>24.746000000000006</v>
      </c>
    </row>
    <row r="61" spans="1:6" ht="15">
      <c r="A61" s="50" t="s">
        <v>186</v>
      </c>
      <c r="B61" s="326">
        <v>98.587</v>
      </c>
      <c r="C61" s="326">
        <f t="shared" si="5"/>
        <v>99.652</v>
      </c>
      <c r="D61" s="326">
        <f t="shared" si="5"/>
        <v>100.717</v>
      </c>
      <c r="E61" s="326">
        <f t="shared" si="5"/>
        <v>101.782</v>
      </c>
      <c r="F61" s="326">
        <f t="shared" si="5"/>
        <v>102.847</v>
      </c>
    </row>
    <row r="62" spans="1:6" ht="15">
      <c r="A62" s="50" t="s">
        <v>187</v>
      </c>
      <c r="B62" s="326"/>
      <c r="C62" s="326">
        <f t="shared" si="5"/>
        <v>1.065</v>
      </c>
      <c r="D62" s="326">
        <f t="shared" si="5"/>
        <v>2.13</v>
      </c>
      <c r="E62" s="326">
        <f t="shared" si="5"/>
        <v>3.195</v>
      </c>
      <c r="F62" s="326">
        <f t="shared" si="5"/>
        <v>4.26</v>
      </c>
    </row>
    <row r="63" spans="1:6" ht="60">
      <c r="A63" s="48" t="s">
        <v>188</v>
      </c>
      <c r="B63" s="326">
        <f>B65+B66+B67+B68+B69</f>
        <v>12.362999999999998</v>
      </c>
      <c r="C63" s="326">
        <f t="shared" si="5"/>
        <v>13.427999999999997</v>
      </c>
      <c r="D63" s="326">
        <f t="shared" si="5"/>
        <v>14.492999999999997</v>
      </c>
      <c r="E63" s="326">
        <f t="shared" si="5"/>
        <v>15.557999999999996</v>
      </c>
      <c r="F63" s="326">
        <f t="shared" si="5"/>
        <v>16.622999999999998</v>
      </c>
    </row>
    <row r="64" spans="1:6" ht="15">
      <c r="A64" s="48" t="s">
        <v>307</v>
      </c>
      <c r="B64" s="326"/>
      <c r="C64" s="326"/>
      <c r="D64" s="30"/>
      <c r="E64" s="30"/>
      <c r="F64" s="30"/>
    </row>
    <row r="65" spans="1:6" ht="15">
      <c r="A65" s="48" t="s">
        <v>189</v>
      </c>
      <c r="B65" s="326">
        <v>0.37</v>
      </c>
      <c r="C65" s="326">
        <f aca="true" t="shared" si="6" ref="C65:F70">B65+106.5%</f>
        <v>1.435</v>
      </c>
      <c r="D65" s="326">
        <f t="shared" si="6"/>
        <v>2.5</v>
      </c>
      <c r="E65" s="326">
        <f t="shared" si="6"/>
        <v>3.565</v>
      </c>
      <c r="F65" s="326">
        <f t="shared" si="6"/>
        <v>4.63</v>
      </c>
    </row>
    <row r="66" spans="1:6" ht="30">
      <c r="A66" s="48" t="s">
        <v>190</v>
      </c>
      <c r="B66" s="326">
        <f>0.431+9.697</f>
        <v>10.127999999999998</v>
      </c>
      <c r="C66" s="326">
        <f t="shared" si="6"/>
        <v>11.192999999999998</v>
      </c>
      <c r="D66" s="326">
        <f t="shared" si="6"/>
        <v>12.257999999999997</v>
      </c>
      <c r="E66" s="326">
        <f t="shared" si="6"/>
        <v>13.322999999999997</v>
      </c>
      <c r="F66" s="326">
        <f t="shared" si="6"/>
        <v>14.387999999999996</v>
      </c>
    </row>
    <row r="67" spans="1:6" ht="15">
      <c r="A67" s="48" t="s">
        <v>191</v>
      </c>
      <c r="B67" s="326">
        <v>0.663</v>
      </c>
      <c r="C67" s="326">
        <f t="shared" si="6"/>
        <v>1.728</v>
      </c>
      <c r="D67" s="326">
        <f t="shared" si="6"/>
        <v>2.793</v>
      </c>
      <c r="E67" s="326">
        <f t="shared" si="6"/>
        <v>3.858</v>
      </c>
      <c r="F67" s="326">
        <f t="shared" si="6"/>
        <v>4.923</v>
      </c>
    </row>
    <row r="68" spans="1:6" ht="15">
      <c r="A68" s="48" t="s">
        <v>192</v>
      </c>
      <c r="B68" s="326">
        <v>0.712</v>
      </c>
      <c r="C68" s="326">
        <f t="shared" si="6"/>
        <v>1.777</v>
      </c>
      <c r="D68" s="326">
        <f t="shared" si="6"/>
        <v>2.8419999999999996</v>
      </c>
      <c r="E68" s="326">
        <f t="shared" si="6"/>
        <v>3.9069999999999996</v>
      </c>
      <c r="F68" s="326">
        <f t="shared" si="6"/>
        <v>4.9719999999999995</v>
      </c>
    </row>
    <row r="69" spans="1:6" ht="15">
      <c r="A69" s="50" t="s">
        <v>193</v>
      </c>
      <c r="B69" s="326">
        <v>0.49</v>
      </c>
      <c r="C69" s="326">
        <f t="shared" si="6"/>
        <v>1.555</v>
      </c>
      <c r="D69" s="326">
        <f t="shared" si="6"/>
        <v>2.62</v>
      </c>
      <c r="E69" s="326">
        <f t="shared" si="6"/>
        <v>3.685</v>
      </c>
      <c r="F69" s="326">
        <f t="shared" si="6"/>
        <v>4.75</v>
      </c>
    </row>
    <row r="70" spans="1:6" ht="15.75">
      <c r="A70" s="173" t="s">
        <v>194</v>
      </c>
      <c r="B70" s="327">
        <f>B63+B61+B60+B59+B56+B55</f>
        <v>176.663</v>
      </c>
      <c r="C70" s="328">
        <f t="shared" si="6"/>
        <v>177.728</v>
      </c>
      <c r="D70" s="328">
        <f t="shared" si="6"/>
        <v>178.793</v>
      </c>
      <c r="E70" s="328">
        <f t="shared" si="6"/>
        <v>179.858</v>
      </c>
      <c r="F70" s="328">
        <f t="shared" si="6"/>
        <v>180.923</v>
      </c>
    </row>
    <row r="71" spans="1:6" ht="30.75" thickBot="1">
      <c r="A71" s="53" t="s">
        <v>195</v>
      </c>
      <c r="B71" s="330"/>
      <c r="C71" s="330"/>
      <c r="D71" s="330"/>
      <c r="E71" s="330"/>
      <c r="F71" s="330"/>
    </row>
    <row r="72" ht="15">
      <c r="A72" s="3"/>
    </row>
    <row r="73" ht="15">
      <c r="A73" s="24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  <rowBreaks count="1" manualBreakCount="1">
    <brk id="4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G149"/>
  <sheetViews>
    <sheetView view="pageBreakPreview" zoomScaleNormal="75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2.25390625" style="0" customWidth="1"/>
    <col min="2" max="2" width="12.375" style="19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91" t="s">
        <v>0</v>
      </c>
      <c r="B2" s="91" t="s">
        <v>303</v>
      </c>
      <c r="C2" s="160" t="s">
        <v>293</v>
      </c>
      <c r="D2" s="160" t="s">
        <v>294</v>
      </c>
      <c r="E2" s="377" t="s">
        <v>2</v>
      </c>
      <c r="F2" s="378"/>
      <c r="G2" s="379"/>
    </row>
    <row r="3" spans="1:7" ht="32.25" customHeight="1" thickBot="1">
      <c r="A3" s="156"/>
      <c r="B3" s="84" t="s">
        <v>255</v>
      </c>
      <c r="C3" s="94" t="s">
        <v>232</v>
      </c>
      <c r="D3" s="94" t="s">
        <v>285</v>
      </c>
      <c r="E3" s="58" t="s">
        <v>310</v>
      </c>
      <c r="F3" s="95" t="s">
        <v>311</v>
      </c>
      <c r="G3" s="196" t="s">
        <v>313</v>
      </c>
    </row>
    <row r="4" spans="1:7" ht="15">
      <c r="A4" s="157"/>
      <c r="B4" s="158"/>
      <c r="C4" s="159"/>
      <c r="D4" s="158"/>
      <c r="E4" s="159"/>
      <c r="F4" s="157"/>
      <c r="G4" s="159"/>
    </row>
    <row r="5" spans="1:7" ht="15.75">
      <c r="A5" s="200" t="s">
        <v>122</v>
      </c>
      <c r="B5" s="158"/>
      <c r="C5" s="86"/>
      <c r="D5" s="110"/>
      <c r="E5" s="86"/>
      <c r="F5" s="86"/>
      <c r="G5" s="86"/>
    </row>
    <row r="6" spans="1:7" ht="30">
      <c r="A6" s="141" t="s">
        <v>231</v>
      </c>
      <c r="B6" s="105" t="s">
        <v>229</v>
      </c>
      <c r="C6" s="331">
        <v>3950</v>
      </c>
      <c r="D6" s="332">
        <f>C6+100.73%</f>
        <v>3951.0073</v>
      </c>
      <c r="E6" s="333">
        <f>D6+100.71%</f>
        <v>3952.0144</v>
      </c>
      <c r="F6" s="333">
        <f>E6+100.7%</f>
        <v>3953.0214</v>
      </c>
      <c r="G6" s="333">
        <f>F6+100.68%</f>
        <v>3954.0282</v>
      </c>
    </row>
    <row r="7" spans="1:7" ht="45">
      <c r="A7" s="201" t="s">
        <v>308</v>
      </c>
      <c r="B7" s="105" t="s">
        <v>229</v>
      </c>
      <c r="C7" s="334">
        <v>3950</v>
      </c>
      <c r="D7" s="332">
        <f aca="true" t="shared" si="0" ref="D7:D18">C7+100.73%</f>
        <v>3951.0073</v>
      </c>
      <c r="E7" s="333">
        <f aca="true" t="shared" si="1" ref="E7:E18">D7+100.71%</f>
        <v>3952.0144</v>
      </c>
      <c r="F7" s="333">
        <f aca="true" t="shared" si="2" ref="F7:F17">E7+100.7%</f>
        <v>3953.0214</v>
      </c>
      <c r="G7" s="333">
        <f aca="true" t="shared" si="3" ref="G7:G18">F7+100.68%</f>
        <v>3954.0282</v>
      </c>
    </row>
    <row r="8" spans="1:7" ht="30">
      <c r="A8" s="104" t="s">
        <v>113</v>
      </c>
      <c r="B8" s="105"/>
      <c r="C8" s="331"/>
      <c r="D8" s="332"/>
      <c r="E8" s="333"/>
      <c r="F8" s="333"/>
      <c r="G8" s="333"/>
    </row>
    <row r="9" spans="1:7" ht="30">
      <c r="A9" s="202" t="s">
        <v>322</v>
      </c>
      <c r="B9" s="105"/>
      <c r="C9" s="331">
        <v>646</v>
      </c>
      <c r="D9" s="332">
        <f t="shared" si="0"/>
        <v>647.0073</v>
      </c>
      <c r="E9" s="333">
        <f t="shared" si="1"/>
        <v>648.0144</v>
      </c>
      <c r="F9" s="333">
        <f t="shared" si="2"/>
        <v>649.0214</v>
      </c>
      <c r="G9" s="333">
        <f t="shared" si="3"/>
        <v>650.0282</v>
      </c>
    </row>
    <row r="10" spans="1:7" ht="15">
      <c r="A10" s="202" t="s">
        <v>337</v>
      </c>
      <c r="B10" s="105"/>
      <c r="C10" s="331">
        <v>2398</v>
      </c>
      <c r="D10" s="332">
        <f t="shared" si="0"/>
        <v>2399.0073</v>
      </c>
      <c r="E10" s="333">
        <f t="shared" si="1"/>
        <v>2400.0144</v>
      </c>
      <c r="F10" s="333">
        <f t="shared" si="2"/>
        <v>2401.0214</v>
      </c>
      <c r="G10" s="333">
        <f t="shared" si="3"/>
        <v>2402.0282</v>
      </c>
    </row>
    <row r="11" spans="1:7" ht="60">
      <c r="A11" s="202" t="s">
        <v>324</v>
      </c>
      <c r="B11" s="105"/>
      <c r="C11" s="331">
        <v>534</v>
      </c>
      <c r="D11" s="332">
        <f t="shared" si="0"/>
        <v>535.0073</v>
      </c>
      <c r="E11" s="333">
        <f t="shared" si="1"/>
        <v>536.0144</v>
      </c>
      <c r="F11" s="333">
        <f t="shared" si="2"/>
        <v>537.0214</v>
      </c>
      <c r="G11" s="333">
        <f t="shared" si="3"/>
        <v>538.0282</v>
      </c>
    </row>
    <row r="12" spans="1:7" ht="15">
      <c r="A12" s="202" t="s">
        <v>325</v>
      </c>
      <c r="B12" s="105"/>
      <c r="C12" s="331">
        <v>6</v>
      </c>
      <c r="D12" s="332">
        <f t="shared" si="0"/>
        <v>7.0073</v>
      </c>
      <c r="E12" s="333">
        <f t="shared" si="1"/>
        <v>8.0144</v>
      </c>
      <c r="F12" s="333">
        <f t="shared" si="2"/>
        <v>9.0214</v>
      </c>
      <c r="G12" s="333">
        <f t="shared" si="3"/>
        <v>10.0282</v>
      </c>
    </row>
    <row r="13" spans="1:7" ht="15">
      <c r="A13" s="202" t="s">
        <v>326</v>
      </c>
      <c r="B13" s="105"/>
      <c r="C13" s="331">
        <v>1</v>
      </c>
      <c r="D13" s="332">
        <f t="shared" si="0"/>
        <v>2.0073</v>
      </c>
      <c r="E13" s="333">
        <f t="shared" si="1"/>
        <v>3.0143999999999997</v>
      </c>
      <c r="F13" s="333">
        <f t="shared" si="2"/>
        <v>4.0214</v>
      </c>
      <c r="G13" s="333">
        <f t="shared" si="3"/>
        <v>5.0282</v>
      </c>
    </row>
    <row r="14" spans="1:7" ht="30" customHeight="1">
      <c r="A14" s="202" t="s">
        <v>327</v>
      </c>
      <c r="B14" s="105"/>
      <c r="C14" s="331">
        <v>71</v>
      </c>
      <c r="D14" s="332">
        <f t="shared" si="0"/>
        <v>72.0073</v>
      </c>
      <c r="E14" s="333">
        <f t="shared" si="1"/>
        <v>73.0144</v>
      </c>
      <c r="F14" s="333">
        <f t="shared" si="2"/>
        <v>74.0214</v>
      </c>
      <c r="G14" s="333">
        <f t="shared" si="3"/>
        <v>75.0282</v>
      </c>
    </row>
    <row r="15" spans="1:7" ht="60">
      <c r="A15" s="202" t="s">
        <v>328</v>
      </c>
      <c r="B15" s="105"/>
      <c r="C15" s="331">
        <v>25</v>
      </c>
      <c r="D15" s="332">
        <f t="shared" si="0"/>
        <v>26.0073</v>
      </c>
      <c r="E15" s="333">
        <f t="shared" si="1"/>
        <v>27.014400000000002</v>
      </c>
      <c r="F15" s="333">
        <f t="shared" si="2"/>
        <v>28.021400000000003</v>
      </c>
      <c r="G15" s="333">
        <f t="shared" si="3"/>
        <v>29.028200000000005</v>
      </c>
    </row>
    <row r="16" spans="1:7" ht="15">
      <c r="A16" s="202" t="s">
        <v>329</v>
      </c>
      <c r="B16" s="105"/>
      <c r="C16" s="331">
        <v>140</v>
      </c>
      <c r="D16" s="332">
        <f t="shared" si="0"/>
        <v>141.0073</v>
      </c>
      <c r="E16" s="333">
        <f t="shared" si="1"/>
        <v>142.0144</v>
      </c>
      <c r="F16" s="333">
        <f t="shared" si="2"/>
        <v>143.0214</v>
      </c>
      <c r="G16" s="333">
        <f t="shared" si="3"/>
        <v>144.0282</v>
      </c>
    </row>
    <row r="17" spans="1:7" ht="30">
      <c r="A17" s="202" t="s">
        <v>330</v>
      </c>
      <c r="B17" s="105"/>
      <c r="C17" s="331">
        <v>58</v>
      </c>
      <c r="D17" s="332">
        <f t="shared" si="0"/>
        <v>59.0073</v>
      </c>
      <c r="E17" s="333">
        <f t="shared" si="1"/>
        <v>60.0144</v>
      </c>
      <c r="F17" s="333">
        <f t="shared" si="2"/>
        <v>61.0214</v>
      </c>
      <c r="G17" s="333">
        <f t="shared" si="3"/>
        <v>62.0282</v>
      </c>
    </row>
    <row r="18" spans="1:7" ht="30" customHeight="1">
      <c r="A18" s="202" t="s">
        <v>331</v>
      </c>
      <c r="B18" s="105"/>
      <c r="C18" s="331">
        <v>19</v>
      </c>
      <c r="D18" s="332">
        <f t="shared" si="0"/>
        <v>20.0073</v>
      </c>
      <c r="E18" s="333">
        <f t="shared" si="1"/>
        <v>21.014400000000002</v>
      </c>
      <c r="F18" s="333">
        <f>E18+100.7%</f>
        <v>22.021400000000003</v>
      </c>
      <c r="G18" s="333">
        <f t="shared" si="3"/>
        <v>23.028200000000005</v>
      </c>
    </row>
    <row r="19" spans="1:7" ht="36.75" customHeight="1">
      <c r="A19" s="107" t="s">
        <v>253</v>
      </c>
      <c r="B19" s="105" t="s">
        <v>4</v>
      </c>
      <c r="C19" s="335">
        <v>0.07</v>
      </c>
      <c r="D19" s="336">
        <v>0.11</v>
      </c>
      <c r="E19" s="337">
        <v>0.16</v>
      </c>
      <c r="F19" s="335">
        <v>0.21</v>
      </c>
      <c r="G19" s="335">
        <v>0.26</v>
      </c>
    </row>
    <row r="20" spans="1:7" ht="60">
      <c r="A20" s="107" t="s">
        <v>223</v>
      </c>
      <c r="B20" s="105" t="s">
        <v>229</v>
      </c>
      <c r="C20" s="335">
        <v>40</v>
      </c>
      <c r="D20" s="336">
        <v>48</v>
      </c>
      <c r="E20" s="338">
        <f aca="true" t="shared" si="4" ref="E20:G22">D20+104.5%</f>
        <v>49.045</v>
      </c>
      <c r="F20" s="338">
        <f t="shared" si="4"/>
        <v>50.09</v>
      </c>
      <c r="G20" s="338">
        <f t="shared" si="4"/>
        <v>51.135000000000005</v>
      </c>
    </row>
    <row r="21" spans="1:7" ht="60">
      <c r="A21" s="106" t="s">
        <v>217</v>
      </c>
      <c r="B21" s="105" t="s">
        <v>229</v>
      </c>
      <c r="C21" s="335">
        <v>40</v>
      </c>
      <c r="D21" s="336">
        <v>48</v>
      </c>
      <c r="E21" s="338">
        <f t="shared" si="4"/>
        <v>49.045</v>
      </c>
      <c r="F21" s="338">
        <f t="shared" si="4"/>
        <v>50.09</v>
      </c>
      <c r="G21" s="338">
        <f>F21+104.5%</f>
        <v>51.135000000000005</v>
      </c>
    </row>
    <row r="22" spans="1:7" ht="45">
      <c r="A22" s="106" t="s">
        <v>254</v>
      </c>
      <c r="B22" s="105" t="s">
        <v>227</v>
      </c>
      <c r="C22" s="335">
        <v>196</v>
      </c>
      <c r="D22" s="336">
        <v>205</v>
      </c>
      <c r="E22" s="338">
        <f t="shared" si="4"/>
        <v>206.045</v>
      </c>
      <c r="F22" s="338">
        <f t="shared" si="4"/>
        <v>207.08999999999997</v>
      </c>
      <c r="G22" s="338">
        <f>F22+104.5%</f>
        <v>208.13499999999996</v>
      </c>
    </row>
    <row r="23" spans="1:7" ht="21" customHeight="1">
      <c r="A23" s="106" t="s">
        <v>234</v>
      </c>
      <c r="B23" s="105" t="s">
        <v>123</v>
      </c>
      <c r="C23" s="335"/>
      <c r="D23" s="336"/>
      <c r="E23" s="335"/>
      <c r="F23" s="335"/>
      <c r="G23" s="335"/>
    </row>
    <row r="24" spans="1:7" ht="18.75" customHeight="1">
      <c r="A24" s="106" t="s">
        <v>235</v>
      </c>
      <c r="B24" s="105"/>
      <c r="C24" s="335"/>
      <c r="D24" s="336"/>
      <c r="E24" s="335"/>
      <c r="F24" s="335"/>
      <c r="G24" s="335"/>
    </row>
    <row r="25" spans="1:7" ht="19.5" customHeight="1">
      <c r="A25" s="106" t="s">
        <v>124</v>
      </c>
      <c r="B25" s="105" t="s">
        <v>123</v>
      </c>
      <c r="C25" s="335">
        <v>3</v>
      </c>
      <c r="D25" s="336">
        <v>1</v>
      </c>
      <c r="E25" s="335">
        <v>1</v>
      </c>
      <c r="F25" s="335">
        <v>1</v>
      </c>
      <c r="G25" s="335">
        <v>1</v>
      </c>
    </row>
    <row r="26" spans="1:7" ht="18" customHeight="1">
      <c r="A26" s="106" t="s">
        <v>5</v>
      </c>
      <c r="B26" s="105" t="s">
        <v>123</v>
      </c>
      <c r="C26" s="335">
        <v>10</v>
      </c>
      <c r="D26" s="335">
        <v>10</v>
      </c>
      <c r="E26" s="335">
        <v>10</v>
      </c>
      <c r="F26" s="335">
        <v>10</v>
      </c>
      <c r="G26" s="335">
        <v>10</v>
      </c>
    </row>
    <row r="27" spans="1:7" ht="15">
      <c r="A27" s="106"/>
      <c r="B27" s="105"/>
      <c r="C27" s="335"/>
      <c r="D27" s="336"/>
      <c r="E27" s="335"/>
      <c r="F27" s="335"/>
      <c r="G27" s="335"/>
    </row>
    <row r="28" spans="1:7" ht="30">
      <c r="A28" s="106" t="s">
        <v>125</v>
      </c>
      <c r="B28" s="203" t="s">
        <v>233</v>
      </c>
      <c r="C28" s="335"/>
      <c r="D28" s="336"/>
      <c r="E28" s="335"/>
      <c r="F28" s="335"/>
      <c r="G28" s="335"/>
    </row>
    <row r="29" spans="1:7" ht="30" customHeight="1">
      <c r="A29" s="106" t="s">
        <v>126</v>
      </c>
      <c r="B29" s="203" t="s">
        <v>233</v>
      </c>
      <c r="C29" s="335"/>
      <c r="D29" s="336"/>
      <c r="E29" s="335"/>
      <c r="F29" s="335"/>
      <c r="G29" s="335"/>
    </row>
    <row r="30" spans="1:7" ht="49.5" customHeight="1" thickBot="1">
      <c r="A30" s="204" t="s">
        <v>291</v>
      </c>
      <c r="B30" s="133" t="s">
        <v>130</v>
      </c>
      <c r="C30" s="339">
        <v>33515.5</v>
      </c>
      <c r="D30" s="340">
        <f>C30+103.4%</f>
        <v>33516.534</v>
      </c>
      <c r="E30" s="340">
        <f>D30+103.6%</f>
        <v>33517.57</v>
      </c>
      <c r="F30" s="340">
        <f>E30+103.8%</f>
        <v>33518.608</v>
      </c>
      <c r="G30" s="340">
        <f>F30+104.1%</f>
        <v>33519.649</v>
      </c>
    </row>
    <row r="31" spans="1:2" ht="15">
      <c r="A31" s="3"/>
      <c r="B31" s="6"/>
    </row>
    <row r="32" spans="1:2" ht="15.75">
      <c r="A32" s="18"/>
      <c r="B32" s="6"/>
    </row>
    <row r="33" spans="1:2" ht="15">
      <c r="A33" s="3"/>
      <c r="B33" s="6"/>
    </row>
    <row r="34" spans="1:2" ht="15">
      <c r="A34" s="8"/>
      <c r="B34" s="6"/>
    </row>
    <row r="35" spans="1:2" ht="15">
      <c r="A35" s="8"/>
      <c r="B35" s="6"/>
    </row>
    <row r="36" ht="15">
      <c r="B36" s="6"/>
    </row>
    <row r="37" spans="1:2" ht="15">
      <c r="A37" s="3"/>
      <c r="B37" s="6"/>
    </row>
    <row r="38" spans="1:2" ht="15">
      <c r="A38" s="3"/>
      <c r="B38" s="6"/>
    </row>
    <row r="39" spans="1:2" ht="15">
      <c r="A39" s="10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3"/>
      <c r="B45" s="6"/>
    </row>
    <row r="46" spans="1:2" ht="15">
      <c r="A46" s="9"/>
      <c r="B46" s="6"/>
    </row>
    <row r="47" spans="1:2" ht="12.75">
      <c r="A47" s="1"/>
      <c r="B47" s="12"/>
    </row>
    <row r="48" spans="1:2" ht="15">
      <c r="A48" s="7"/>
      <c r="B48" s="6"/>
    </row>
    <row r="64" spans="1:2" ht="15">
      <c r="A64" s="3"/>
      <c r="B64" s="6"/>
    </row>
    <row r="65" spans="1:2" ht="15">
      <c r="A65" s="3"/>
      <c r="B65" s="6"/>
    </row>
    <row r="66" spans="1:2" ht="15">
      <c r="A66" s="1"/>
      <c r="B66" s="6"/>
    </row>
    <row r="67" spans="1:2" ht="15">
      <c r="A67" s="3"/>
      <c r="B67" s="6"/>
    </row>
    <row r="68" spans="1:2" ht="15">
      <c r="A68" s="3"/>
      <c r="B68" s="6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  <row r="149" spans="1:2" ht="12.75">
      <c r="A149" s="1"/>
      <c r="B149" s="12"/>
    </row>
  </sheetData>
  <sheetProtection/>
  <mergeCells count="1">
    <mergeCell ref="E2:G2"/>
  </mergeCells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2016-06-22T09:59:37Z</cp:lastPrinted>
  <dcterms:created xsi:type="dcterms:W3CDTF">2002-05-08T07:52:30Z</dcterms:created>
  <dcterms:modified xsi:type="dcterms:W3CDTF">2016-06-22T10:06:25Z</dcterms:modified>
  <cp:category/>
  <cp:version/>
  <cp:contentType/>
  <cp:contentStatus/>
</cp:coreProperties>
</file>